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z.cohesion.net.nz/Sites/SUPE/FINA/Reporting/"/>
    </mc:Choice>
  </mc:AlternateContent>
  <xr:revisionPtr revIDLastSave="0" documentId="13_ncr:1_{A47A2AAB-3830-4845-86D9-A202A10621D8}" xr6:coauthVersionLast="34" xr6:coauthVersionMax="34" xr10:uidLastSave="{00000000-0000-0000-0000-000000000000}"/>
  <bookViews>
    <workbookView xWindow="0" yWindow="0" windowWidth="19200" windowHeight="7350" tabRatio="717" xr2:uid="{00000000-000D-0000-FFFF-FFFF00000000}"/>
  </bookViews>
  <sheets>
    <sheet name="Travel" sheetId="1" r:id="rId1"/>
    <sheet name="Hospitality" sheetId="2" r:id="rId2"/>
    <sheet name="Gifts and Benefits" sheetId="4" r:id="rId3"/>
    <sheet name="All other  expenses" sheetId="3" r:id="rId4"/>
    <sheet name="Reconciliation" sheetId="7" state="hidden" r:id="rId5"/>
    <sheet name="Accredo GL July" sheetId="9" state="hidden" r:id="rId6"/>
    <sheet name="Orbit July 17" sheetId="11" state="hidden" r:id="rId7"/>
    <sheet name="Taxi charge July 17" sheetId="12" state="hidden" r:id="rId8"/>
    <sheet name="P-Card July 17" sheetId="14" state="hidden" r:id="rId9"/>
    <sheet name="Vodaphone July 17" sheetId="15" state="hidden" r:id="rId10"/>
    <sheet name="Trip USA" sheetId="17" state="hidden" r:id="rId11"/>
    <sheet name="Trip  Nelson" sheetId="8" state="hidden" r:id="rId12"/>
    <sheet name="Trip  Auckland" sheetId="16" state="hidden" r:id="rId13"/>
  </sheets>
  <externalReferences>
    <externalReference r:id="rId14"/>
    <externalReference r:id="rId15"/>
    <externalReference r:id="rId16"/>
  </externalReferences>
  <definedNames>
    <definedName name="_xlnm._FilterDatabase" localSheetId="6" hidden="1">'Orbit July 17'!$A$1:$S$66</definedName>
    <definedName name="_xlnm.Print_Area" localSheetId="3">'All other  expenses'!$A$1:$E$43</definedName>
    <definedName name="_xlnm.Print_Area" localSheetId="2">'Gifts and Benefits'!$A$1:$E$19</definedName>
    <definedName name="_xlnm.Print_Area" localSheetId="1">Hospitality!$A$1:$F$25</definedName>
    <definedName name="_xlnm.Print_Area" localSheetId="0">Travel!$A$1:$D$152</definedName>
  </definedNames>
  <calcPr calcId="179017"/>
  <pivotCaches>
    <pivotCache cacheId="3" r:id="rId17"/>
  </pivotCaches>
</workbook>
</file>

<file path=xl/calcChain.xml><?xml version="1.0" encoding="utf-8"?>
<calcChain xmlns="http://schemas.openxmlformats.org/spreadsheetml/2006/main">
  <c r="B33" i="3" l="1"/>
  <c r="B19" i="2"/>
  <c r="B143" i="1"/>
  <c r="B124" i="1"/>
  <c r="B27" i="1"/>
  <c r="B45" i="1" l="1"/>
  <c r="B38" i="1"/>
  <c r="B31" i="1" l="1"/>
  <c r="B12" i="1" l="1"/>
  <c r="B35" i="1" l="1"/>
  <c r="B10" i="2" l="1"/>
  <c r="B4" i="3"/>
  <c r="K129" i="9" l="1"/>
  <c r="F21" i="7"/>
  <c r="E46" i="7"/>
  <c r="B39" i="7" l="1"/>
  <c r="C19" i="7"/>
  <c r="B19" i="7"/>
  <c r="E18" i="7"/>
  <c r="B18" i="7"/>
  <c r="C17" i="7"/>
  <c r="B17" i="7"/>
  <c r="B16" i="7"/>
  <c r="B22" i="7" s="1"/>
  <c r="E45" i="7" s="1"/>
  <c r="E16" i="7"/>
  <c r="G16" i="7" s="1"/>
  <c r="B15" i="7"/>
  <c r="B28" i="7"/>
  <c r="B29" i="7" s="1"/>
  <c r="L121" i="9"/>
  <c r="B21" i="7" s="1"/>
  <c r="L120" i="9"/>
  <c r="L116" i="9"/>
  <c r="L104" i="9"/>
  <c r="L103" i="9"/>
  <c r="L96" i="9"/>
  <c r="L97" i="9"/>
  <c r="L98" i="9"/>
  <c r="L99" i="9"/>
  <c r="L95" i="9"/>
  <c r="L78" i="9"/>
  <c r="L79" i="9"/>
  <c r="L77" i="9"/>
  <c r="L47" i="9"/>
  <c r="L48" i="9"/>
  <c r="L49" i="9"/>
  <c r="L50" i="9"/>
  <c r="L51" i="9"/>
  <c r="L52" i="9"/>
  <c r="L53" i="9"/>
  <c r="L54" i="9"/>
  <c r="L55" i="9"/>
  <c r="L56" i="9"/>
  <c r="L57" i="9"/>
  <c r="L58" i="9"/>
  <c r="L34" i="9"/>
  <c r="L35" i="9"/>
  <c r="L36" i="9"/>
  <c r="L33" i="9"/>
  <c r="L125" i="9" s="1"/>
  <c r="B12" i="3" l="1"/>
  <c r="B36" i="1" l="1"/>
  <c r="B33" i="1"/>
  <c r="B9" i="1" l="1"/>
  <c r="B144" i="1" l="1"/>
  <c r="B9" i="2"/>
  <c r="D40" i="17"/>
  <c r="D35" i="17"/>
  <c r="D30" i="17"/>
  <c r="D25" i="17"/>
  <c r="A10" i="17"/>
  <c r="O26" i="14"/>
  <c r="O25" i="14"/>
  <c r="D46" i="17" l="1"/>
  <c r="D40" i="16"/>
  <c r="D35" i="16"/>
  <c r="D30" i="16"/>
  <c r="D25" i="16"/>
  <c r="A10" i="16"/>
  <c r="O24" i="14"/>
  <c r="O23" i="14"/>
  <c r="J65" i="14"/>
  <c r="J64" i="14"/>
  <c r="J63" i="14"/>
  <c r="J62" i="14"/>
  <c r="J66" i="14" s="1"/>
  <c r="G47" i="11"/>
  <c r="L34" i="11"/>
  <c r="G7" i="15"/>
  <c r="C22" i="7"/>
  <c r="D22" i="7"/>
  <c r="G39" i="11"/>
  <c r="D46" i="16" l="1"/>
  <c r="E22" i="7"/>
  <c r="G21" i="7" l="1"/>
  <c r="F22" i="7"/>
  <c r="H22" i="7"/>
  <c r="I59" i="9"/>
  <c r="N59" i="9" s="1"/>
  <c r="I20" i="9"/>
  <c r="I14" i="9"/>
  <c r="J123" i="9"/>
  <c r="I123" i="9"/>
  <c r="J117" i="9"/>
  <c r="I117" i="9"/>
  <c r="J113" i="9"/>
  <c r="I113" i="9"/>
  <c r="J105" i="9"/>
  <c r="I105" i="9"/>
  <c r="J100" i="9"/>
  <c r="I100" i="9"/>
  <c r="J80" i="9"/>
  <c r="I80" i="9"/>
  <c r="J59" i="9"/>
  <c r="J37" i="9"/>
  <c r="I37" i="9"/>
  <c r="J20" i="9"/>
  <c r="J14" i="9"/>
  <c r="J10" i="9"/>
  <c r="I10" i="9"/>
  <c r="G41" i="11"/>
  <c r="G40" i="11"/>
  <c r="G43" i="11"/>
  <c r="G42" i="11"/>
  <c r="J125" i="9" l="1"/>
  <c r="I125" i="9"/>
  <c r="K125" i="9" s="1"/>
  <c r="E44" i="7" s="1"/>
  <c r="E49" i="7" s="1"/>
  <c r="G44" i="11"/>
  <c r="D40" i="8"/>
  <c r="D35" i="8"/>
  <c r="D30" i="8"/>
  <c r="D46" i="8" s="1"/>
  <c r="D25" i="8"/>
  <c r="A10" i="8" l="1"/>
  <c r="G35" i="7" l="1"/>
  <c r="G36" i="7"/>
  <c r="G37" i="7"/>
  <c r="G38" i="7"/>
  <c r="G34" i="7"/>
  <c r="G28" i="7"/>
  <c r="H29" i="7" s="1"/>
  <c r="G27" i="7"/>
  <c r="G15" i="7"/>
  <c r="G17" i="7"/>
  <c r="G18" i="7"/>
  <c r="G19" i="7"/>
  <c r="G20" i="7"/>
  <c r="E39" i="7"/>
  <c r="D39" i="7"/>
  <c r="C39" i="7"/>
  <c r="F29" i="7"/>
  <c r="E29" i="7"/>
  <c r="D29" i="7"/>
  <c r="C29" i="7"/>
  <c r="G22" i="7" l="1"/>
  <c r="F39" i="7"/>
  <c r="G29" i="7"/>
  <c r="H39" i="7"/>
  <c r="G39" i="7" l="1"/>
  <c r="B3" i="2" l="1"/>
  <c r="D10" i="4" l="1"/>
  <c r="B3" i="3"/>
  <c r="B2" i="3"/>
  <c r="B4" i="4"/>
  <c r="B3" i="4"/>
  <c r="B2" i="4"/>
  <c r="B4" i="2"/>
  <c r="B2" i="2"/>
</calcChain>
</file>

<file path=xl/sharedStrings.xml><?xml version="1.0" encoding="utf-8"?>
<sst xmlns="http://schemas.openxmlformats.org/spreadsheetml/2006/main" count="1813" uniqueCount="556">
  <si>
    <t>Date</t>
  </si>
  <si>
    <t>Location/s</t>
  </si>
  <si>
    <t>Location</t>
  </si>
  <si>
    <t>Disclosure period</t>
  </si>
  <si>
    <t>Sub total</t>
  </si>
  <si>
    <t>All Other Expenses</t>
  </si>
  <si>
    <t>Total travel expenses</t>
  </si>
  <si>
    <t xml:space="preserve">Organisation Name </t>
  </si>
  <si>
    <t>Chief Executive</t>
  </si>
  <si>
    <t>International, domestic and local travel expenses</t>
  </si>
  <si>
    <t>Total other expenses</t>
  </si>
  <si>
    <t>Local Travel (within City, excluding travel to airport)</t>
  </si>
  <si>
    <t>Gifts  and hospitality</t>
  </si>
  <si>
    <t>** Include eg phone and data costs, subscriptions, membership fees, conference fees,  professional development costs, books and anything else</t>
  </si>
  <si>
    <t xml:space="preserve">Hospitality Offered to Third Parties </t>
  </si>
  <si>
    <t xml:space="preserve">Total  expenses </t>
  </si>
  <si>
    <t>Total gifts &amp; benefits</t>
  </si>
  <si>
    <t>Chief Executive Expense Disclosure</t>
  </si>
  <si>
    <t>Notes</t>
  </si>
  <si>
    <t>Date(s)</t>
  </si>
  <si>
    <t>*** e.g. subscription part of employment agreement, development as agreed with SSC</t>
  </si>
  <si>
    <t xml:space="preserve">Notes </t>
  </si>
  <si>
    <t>* Headings on following tabs will pre populate with what you enter on this tab</t>
  </si>
  <si>
    <t>*** Delete what's inapplicable.  Be consistent - all GST exclusive or all GST inclusive</t>
  </si>
  <si>
    <t>** Group expenditure relating to each overseas trip</t>
  </si>
  <si>
    <t>** Delete what's inapplicable.  Be consistent - all GST exclusive or all GST inclusive</t>
  </si>
  <si>
    <t>Sub totals and totals will appear automatically once you put information in rows above.</t>
  </si>
  <si>
    <t>Mark clearly if there is no information to disclose.</t>
  </si>
  <si>
    <t>Hospitality</t>
  </si>
  <si>
    <t>** All gifts, invitations to events and other hospitality, of $50 or more in total value per year, offered to the CE by people external to the organisation</t>
  </si>
  <si>
    <t>*** Mark clearly if cost include GST or not. Be consistent - all GST exclusive or all GST inclusive</t>
  </si>
  <si>
    <t>Estimated total value will appear automatically once you put information in rows above.</t>
  </si>
  <si>
    <t>All other expenditure incurred by the chief executive that is not travel, hospitality or gifts</t>
  </si>
  <si>
    <t>Total cost will appear automatically once you put information in rows above.</t>
  </si>
  <si>
    <t>All gifts, invitations to events and other hospitality, of $50 or more in total value per year, offered to the CE by people external to the organisation</t>
  </si>
  <si>
    <t xml:space="preserve">
All expenses incurred by CE during international, domestic and local travel. For international travel, group expenses relating to each trip.
</t>
  </si>
  <si>
    <t>* Headings on this tab will be pre populated with what you enter on the Travel tab</t>
  </si>
  <si>
    <t>**** Please include sufficient information to explain the trip and its costs including destination and duration.</t>
  </si>
  <si>
    <t>All hospitality expenses provided by the CE in the context of his/her job to anyone external to the Public Service or statutory Crown entities.</t>
  </si>
  <si>
    <t>Include items such as  invitations to functions and events, event tickets, gifts from overseas counterparts and commercial organisations (including that accepted by immediate family members).</t>
  </si>
  <si>
    <t>Comments</t>
  </si>
  <si>
    <t>A one-off offer of something worth $25 is not included, but if the offer is made more than once a year, it should be disclosed.</t>
  </si>
  <si>
    <t>EDUCATION NEW ZEALAND</t>
  </si>
  <si>
    <t>GRANT MCPHERSON</t>
  </si>
  <si>
    <t>Cost (NZ$)
(exc GST)</t>
  </si>
  <si>
    <t xml:space="preserve">Purpose of trip </t>
  </si>
  <si>
    <t>International Travel (including  travel within NZ at beginning and end of overseas trip)</t>
  </si>
  <si>
    <t>Cost ($)
(exc GST)</t>
  </si>
  <si>
    <t xml:space="preserve">Purpose </t>
  </si>
  <si>
    <t>Estimated value (NZ$)
(exc GST)</t>
  </si>
  <si>
    <t>Nature</t>
  </si>
  <si>
    <t>Comment / explanation</t>
  </si>
  <si>
    <t>CE Expense GL Reconciliation</t>
  </si>
  <si>
    <t>Travel Expenses</t>
  </si>
  <si>
    <t>GL Code</t>
  </si>
  <si>
    <t>Accredo TB</t>
  </si>
  <si>
    <t>Orbit Invoice</t>
  </si>
  <si>
    <t>Variance</t>
  </si>
  <si>
    <t>Variance Breakdown</t>
  </si>
  <si>
    <t>Related to CE Report (Y/N)</t>
  </si>
  <si>
    <t>Details</t>
  </si>
  <si>
    <t>3605.100</t>
  </si>
  <si>
    <t>3610.100</t>
  </si>
  <si>
    <t>3620.100</t>
  </si>
  <si>
    <t>3630.100</t>
  </si>
  <si>
    <t>3635.100</t>
  </si>
  <si>
    <t>3705.100</t>
  </si>
  <si>
    <t>3710.100</t>
  </si>
  <si>
    <t>Total</t>
  </si>
  <si>
    <t>Hospitality Expenses</t>
  </si>
  <si>
    <t>3340.100</t>
  </si>
  <si>
    <t>3435.100</t>
  </si>
  <si>
    <t>Other Expenses</t>
  </si>
  <si>
    <t>3305.100</t>
  </si>
  <si>
    <t>3315.100</t>
  </si>
  <si>
    <t>3925.100</t>
  </si>
  <si>
    <t>Amount excl. GST</t>
  </si>
  <si>
    <t>Disclosure period:  01/07/2017 - 31/07/2017</t>
  </si>
  <si>
    <t>Taxicharge Invoice</t>
  </si>
  <si>
    <t>ENZ P-Card Statement</t>
  </si>
  <si>
    <t>Others (eg Exp Claim, Vodafone, etc,)</t>
  </si>
  <si>
    <t>Comment</t>
  </si>
  <si>
    <t>GL trial balance as at 31/07/2017:</t>
  </si>
  <si>
    <t>Plus all variances related to CE's expense</t>
  </si>
  <si>
    <t xml:space="preserve">Less all variances are not related to CE's expense </t>
  </si>
  <si>
    <t>Total costs to be disclosed in July 2017:</t>
  </si>
  <si>
    <t>***Insert additional codes as needed</t>
  </si>
  <si>
    <t>Chief Executive:  Grant McPherson</t>
  </si>
  <si>
    <t>Travel Type:</t>
  </si>
  <si>
    <t>Travel Period:</t>
  </si>
  <si>
    <t>Location:</t>
  </si>
  <si>
    <t>Expenditure Details</t>
  </si>
  <si>
    <t>Total Travel Expenses</t>
  </si>
  <si>
    <t>Prepared By</t>
  </si>
  <si>
    <t>Reviewed By</t>
  </si>
  <si>
    <t>International/ Domestic Travel</t>
  </si>
  <si>
    <t>Amount NZ$ (excl. GST)</t>
  </si>
  <si>
    <t>Purpose of Trip:</t>
  </si>
  <si>
    <t>Nature (eg hotel, airfares, taxis, meals)</t>
  </si>
  <si>
    <t>GL Account</t>
  </si>
  <si>
    <t>Airfares</t>
  </si>
  <si>
    <t>Subtotal</t>
  </si>
  <si>
    <t>Taxi</t>
  </si>
  <si>
    <t xml:space="preserve">Hotel </t>
  </si>
  <si>
    <t>Meals</t>
  </si>
  <si>
    <t>General Ledger - Transaction List (Cost centre 100)</t>
  </si>
  <si>
    <t>Education New Zealand</t>
  </si>
  <si>
    <t>System Date:</t>
  </si>
  <si>
    <t>Period:</t>
  </si>
  <si>
    <t>Aug 2017</t>
  </si>
  <si>
    <t>Transaction Filtered By: AccountCode Like "????.100"
Transactions:  Period Jul 2017</t>
  </si>
  <si>
    <t>Branch</t>
  </si>
  <si>
    <t>Dept</t>
  </si>
  <si>
    <t>Reference</t>
  </si>
  <si>
    <t>Source
Module</t>
  </si>
  <si>
    <t>GL
Batch</t>
  </si>
  <si>
    <t>Audit #</t>
  </si>
  <si>
    <t>Debit</t>
  </si>
  <si>
    <t>Credit</t>
  </si>
  <si>
    <t>WGTN</t>
  </si>
  <si>
    <t>ADMN</t>
  </si>
  <si>
    <t/>
  </si>
  <si>
    <t>GL</t>
  </si>
  <si>
    <t xml:space="preserve">3315.100   -  Subscriptions - Professional Associations  </t>
  </si>
  <si>
    <t>Grant McPherson</t>
  </si>
  <si>
    <t>ENZ P-Card Accruals for July 2017</t>
  </si>
  <si>
    <t xml:space="preserve">3435.100   -  Official Entertainment  </t>
  </si>
  <si>
    <t>32219</t>
  </si>
  <si>
    <t>WELL01 - 3435.100 - STAKEHOLDER MEETING</t>
  </si>
  <si>
    <t>AP</t>
  </si>
  <si>
    <t xml:space="preserve">3605.100   -  Travel Fees  </t>
  </si>
  <si>
    <t>Travel fees</t>
  </si>
  <si>
    <t xml:space="preserve">3610.100   -  Domestic Travel - Air Fares  </t>
  </si>
  <si>
    <t>Mcpherson GrantIndustry Roadshow28/06</t>
  </si>
  <si>
    <t>Mcpherson GrantMtg With Richard Leggat14/06</t>
  </si>
  <si>
    <t>Mcpherson GrantIndustry Meetings And Nz Story Board Mtg15/06</t>
  </si>
  <si>
    <t>Mcpherson GrantAttend Industry Update27/06</t>
  </si>
  <si>
    <t>Mcpherson GrantAttend Nziec Conference21/08</t>
  </si>
  <si>
    <t>Mcpherson GrantAttend Dinner &amp; Official Welcome18/07</t>
  </si>
  <si>
    <t>Mcpherson GrantAttend Mtg At Lincoln21/07</t>
  </si>
  <si>
    <t>Mcpherson GrantAddress Conference28/07</t>
  </si>
  <si>
    <t>Mcpherson GrantAddress Inzbc Conference04/08</t>
  </si>
  <si>
    <t xml:space="preserve">3620.100   -  Domestic Travel - Accommodation &amp; Meals  </t>
  </si>
  <si>
    <t>ENZ P-Card Accruals for June 2017</t>
  </si>
  <si>
    <t>Mcpherson GrantAttend Dinner And Welcome18/07</t>
  </si>
  <si>
    <t>Purchase Countdown - dinner (travelling to Auckland for NZ S</t>
  </si>
  <si>
    <t>Purchase Wilson P260 Customs- Parking Auckland (NZ Story Boa</t>
  </si>
  <si>
    <t>Purchase Museum Of NZ Te Papa - parking for Wgtn Connect mee</t>
  </si>
  <si>
    <t>Purchase Akl Airport Carpark - parking (English NZ AGM)</t>
  </si>
  <si>
    <t>Parking Wgtn airport for Chch connect industry update</t>
  </si>
  <si>
    <t>Purchase The Northern Club - accommodation 15 June (NZ Story</t>
  </si>
  <si>
    <t>Purchase Tournament Shortlandst - parking (connect industry</t>
  </si>
  <si>
    <t>Purchase Scalinis Restaurant - dinner 28 June (travelling fo</t>
  </si>
  <si>
    <t>Purchase Little And Friday Ltd- breakfast 29th (travelling r</t>
  </si>
  <si>
    <t>Purchase Fishsmith - dinner 29 June (travelling for Internat</t>
  </si>
  <si>
    <t>Purchase Giraffe - breakfast 30 June (Int'l education strate</t>
  </si>
  <si>
    <t>Purchase Piko Restaurant - lunch 30 June (Int'l education st</t>
  </si>
  <si>
    <t>I210</t>
  </si>
  <si>
    <t>Mcpherson GrantMeetings27/05</t>
  </si>
  <si>
    <t xml:space="preserve">3630.100   -  Taxis  </t>
  </si>
  <si>
    <t>Accrue TaxiCharge</t>
  </si>
  <si>
    <t>Taxi GRANT MCPHERSON 28/06</t>
  </si>
  <si>
    <t>Taxi GRANT MCPHERSON 27/06</t>
  </si>
  <si>
    <t>Taxi GRANT MCPHERSON 26/06</t>
  </si>
  <si>
    <t>Taxi GRANT MCPHERSON 22/06</t>
  </si>
  <si>
    <t>Taxi GRANT MCPHERSON 14/06</t>
  </si>
  <si>
    <t>Taxi GRANT MCPHERSON 11/06</t>
  </si>
  <si>
    <t>Taxi GRANT MCPHERSON 07/07</t>
  </si>
  <si>
    <t>Taxi Voucher 07/06</t>
  </si>
  <si>
    <t>Parking Wgtn airport for Hamilton industry update</t>
  </si>
  <si>
    <t>Parking Wgtn airport for SIEBA hui in Chch</t>
  </si>
  <si>
    <t>Parking airport - flight to Auckland for Connect industry up</t>
  </si>
  <si>
    <t xml:space="preserve">3635.100   -  Rental Car,Mileage&amp;Parking  </t>
  </si>
  <si>
    <t>AKL0</t>
  </si>
  <si>
    <t>Mcpherson GrantIndustry Roadshow23/06</t>
  </si>
  <si>
    <t>WAIK</t>
  </si>
  <si>
    <t>Mcpherson GrantIndustry Roadshow20/06</t>
  </si>
  <si>
    <t>Purchase Wellington airport -  for mtg with Board member in</t>
  </si>
  <si>
    <t>Purchase Auckland Transport - parking 16 June (Mtg with AUT)</t>
  </si>
  <si>
    <t>parking Wgtn airport for trip to Auckland for NZ Story Board</t>
  </si>
  <si>
    <t>Purchase Z Beach Road - petrol 30 June (Int'l education stra</t>
  </si>
  <si>
    <t>Purchase Auckland Transport - parking (International Educati</t>
  </si>
  <si>
    <t xml:space="preserve">3705.100   -  International Travel - Air Fares  </t>
  </si>
  <si>
    <t>AU00</t>
  </si>
  <si>
    <t>Mcpherson GrantAttend Conference11/08</t>
  </si>
  <si>
    <t>NA00</t>
  </si>
  <si>
    <t>Mcpherson GrantMeetings06/08</t>
  </si>
  <si>
    <t xml:space="preserve">3710.100   -  International Travel - Accommodation &amp; Meals  </t>
  </si>
  <si>
    <t>Purchase (USD 45.06) Wokcano Downtown La - dinner 29 May</t>
  </si>
  <si>
    <t>Purchase (USD 11.50) 4levyatlaconvi14554315 - lunch 30 May</t>
  </si>
  <si>
    <t>Purchase (USD 21.10) Caffe Dell Arte - lunch 31 May</t>
  </si>
  <si>
    <t>Purchase (USD 2362.51) Sheraton Grand Los Angeles - accommod</t>
  </si>
  <si>
    <t xml:space="preserve">3925.100   -  Mobile / Cellphone Costs  </t>
  </si>
  <si>
    <t>159521384</t>
  </si>
  <si>
    <t>TELS001 - 3925.100 - CELLPHONE CHARGES</t>
  </si>
  <si>
    <t xml:space="preserve">4825.100   -  Conf.&amp; Meetings Attendance  </t>
  </si>
  <si>
    <t>CBC-72 08</t>
  </si>
  <si>
    <t>CLSL001 - 4825.100 - MEETING FEE - S JOYCE MEETING</t>
  </si>
  <si>
    <t>W35737</t>
  </si>
  <si>
    <t>TRIP001 - 4825.100 - ATTENDANCE FEE</t>
  </si>
  <si>
    <t>STRA</t>
  </si>
  <si>
    <t>137414</t>
  </si>
  <si>
    <t>RWGC001 - 4825.100 - SLT OFF SITE MEETING</t>
  </si>
  <si>
    <t>4825.100</t>
  </si>
  <si>
    <t>A/C Code</t>
  </si>
  <si>
    <t>Domestic_FD</t>
  </si>
  <si>
    <t>VendorType</t>
  </si>
  <si>
    <t>OtherProd_FD</t>
  </si>
  <si>
    <t>Cost Centre</t>
  </si>
  <si>
    <t>Project</t>
  </si>
  <si>
    <t>Region</t>
  </si>
  <si>
    <t>Approver</t>
  </si>
  <si>
    <t>Departure Date</t>
  </si>
  <si>
    <t>Passenger Name</t>
  </si>
  <si>
    <t>Reason for Travel</t>
  </si>
  <si>
    <t>Net</t>
  </si>
  <si>
    <t>GST</t>
  </si>
  <si>
    <t>Payable</t>
  </si>
  <si>
    <t>date</t>
  </si>
  <si>
    <t>Text for Journal</t>
  </si>
  <si>
    <t>concat2</t>
  </si>
  <si>
    <t>D</t>
  </si>
  <si>
    <t>OTHER</t>
  </si>
  <si>
    <t>Fee - Online Domestic</t>
  </si>
  <si>
    <t>Admn</t>
  </si>
  <si>
    <t>Ronz</t>
  </si>
  <si>
    <t>Tereska Thornton</t>
  </si>
  <si>
    <t>Mcpherson Grant</t>
  </si>
  <si>
    <t>Attend Dinner And Welcome</t>
  </si>
  <si>
    <t>18/07</t>
  </si>
  <si>
    <t xml:space="preserve">3605 100 Admn Wgtn </t>
  </si>
  <si>
    <t>Attend Dinner &amp; Official Welcome</t>
  </si>
  <si>
    <t>Automated Line Item Fee</t>
  </si>
  <si>
    <t>Chch</t>
  </si>
  <si>
    <t>Attend Mtg At Lincoln</t>
  </si>
  <si>
    <t>21/07</t>
  </si>
  <si>
    <t>Akl0</t>
  </si>
  <si>
    <t>Address Conference</t>
  </si>
  <si>
    <t>28/07</t>
  </si>
  <si>
    <t>Address Inzbc Conference</t>
  </si>
  <si>
    <t>04/08</t>
  </si>
  <si>
    <t>Amendment Fee - Domestic</t>
  </si>
  <si>
    <t>I</t>
  </si>
  <si>
    <t>Fee - Offline Longhaul</t>
  </si>
  <si>
    <t>Na00</t>
  </si>
  <si>
    <t>Meetings</t>
  </si>
  <si>
    <t>06/08</t>
  </si>
  <si>
    <t>T</t>
  </si>
  <si>
    <t>Fee - Online Transtas</t>
  </si>
  <si>
    <t>Au00</t>
  </si>
  <si>
    <t>Attend Conference</t>
  </si>
  <si>
    <t>11/08</t>
  </si>
  <si>
    <t>TKT</t>
  </si>
  <si>
    <t>Wgtn</t>
  </si>
  <si>
    <t xml:space="preserve">3610 100 Admn Wgtn </t>
  </si>
  <si>
    <t>HOTEL</t>
  </si>
  <si>
    <t xml:space="preserve">3620 100 Admn Wgtn </t>
  </si>
  <si>
    <t>Charge Back - Domestic Car</t>
  </si>
  <si>
    <t>27/05</t>
  </si>
  <si>
    <t xml:space="preserve">3620 100 I210 Wgtn </t>
  </si>
  <si>
    <t>Alan Johnston</t>
  </si>
  <si>
    <t>Industry Roadshow</t>
  </si>
  <si>
    <t>28/06</t>
  </si>
  <si>
    <t>Charge Back - Domestic Hotel</t>
  </si>
  <si>
    <t>CARCOMPANY</t>
  </si>
  <si>
    <t xml:space="preserve">3635 100 I210 Wgtn </t>
  </si>
  <si>
    <t xml:space="preserve">3635 100 Admn Wgtn </t>
  </si>
  <si>
    <t xml:space="preserve">3705 100 Admn Na00 </t>
  </si>
  <si>
    <t xml:space="preserve">3705 100 Admn Au00 </t>
  </si>
  <si>
    <t>Row Labels</t>
  </si>
  <si>
    <t>Grand Total</t>
  </si>
  <si>
    <t>Sum of Net</t>
  </si>
  <si>
    <t>Domestic</t>
  </si>
  <si>
    <t>Rental car, mileage, parking</t>
  </si>
  <si>
    <t>Accomodation &amp; Meals, donestic travel</t>
  </si>
  <si>
    <t>Airfares, domestic travel</t>
  </si>
  <si>
    <t>Airfares, international travel</t>
  </si>
  <si>
    <t>Transaction Date</t>
  </si>
  <si>
    <t>Transaction Time</t>
  </si>
  <si>
    <t>Transaction Load Date</t>
  </si>
  <si>
    <t>Statement Date</t>
  </si>
  <si>
    <t>Cardholder Name</t>
  </si>
  <si>
    <t>Narration</t>
  </si>
  <si>
    <t>Fare From</t>
  </si>
  <si>
    <t>Fare To</t>
  </si>
  <si>
    <t>Fare (excl GST incl Fees)</t>
  </si>
  <si>
    <t>Fare (incl GST incl Fees)</t>
  </si>
  <si>
    <t>Original Fare (incl GST)</t>
  </si>
  <si>
    <t>Voucher No</t>
  </si>
  <si>
    <t>Trip Provider</t>
  </si>
  <si>
    <t>Description</t>
  </si>
  <si>
    <t xml:space="preserve">Text </t>
  </si>
  <si>
    <t>Fare</t>
  </si>
  <si>
    <t xml:space="preserve">THETERRACE/BOWENAREA          </t>
  </si>
  <si>
    <t xml:space="preserve">MIRAMAR AREA                  </t>
  </si>
  <si>
    <t>WELLINGTON COMBINED TAXIS</t>
  </si>
  <si>
    <t>07/07</t>
  </si>
  <si>
    <t>Transaction Search - Company</t>
  </si>
  <si>
    <t>ANZ Bank New Zealand Limited, Statement Period 01/07/2017 to 31/07/2017</t>
  </si>
  <si>
    <t>Tran Date</t>
  </si>
  <si>
    <t>Image(s)</t>
  </si>
  <si>
    <t>Supplier</t>
  </si>
  <si>
    <t>Approval Status</t>
  </si>
  <si>
    <t>Last Approver</t>
  </si>
  <si>
    <t>Narrative Details</t>
  </si>
  <si>
    <t>Amount Excl</t>
  </si>
  <si>
    <t>Amount</t>
  </si>
  <si>
    <t>Line</t>
  </si>
  <si>
    <t>Line Tax Amount</t>
  </si>
  <si>
    <t>Line Amount</t>
  </si>
  <si>
    <t>Country</t>
  </si>
  <si>
    <t>Yes</t>
  </si>
  <si>
    <t>Wilson P260 Customs</t>
  </si>
  <si>
    <t>Approved</t>
  </si>
  <si>
    <t>Matthew Penney</t>
  </si>
  <si>
    <t>Purchase Wilson P260 Customs - parking 30 June Mtgs in Auckland and Int'l Education strategy</t>
  </si>
  <si>
    <t>3635</t>
  </si>
  <si>
    <t>100</t>
  </si>
  <si>
    <t>The Northern Club</t>
  </si>
  <si>
    <t>Purchase The Northern Club - accommodation 28/29 June (industry updates, MIT Strategic Planning work *</t>
  </si>
  <si>
    <t>3620</t>
  </si>
  <si>
    <t>Har</t>
  </si>
  <si>
    <t>Purchase Harvard Magazine</t>
  </si>
  <si>
    <t>3315</t>
  </si>
  <si>
    <t>Economist Subscription</t>
  </si>
  <si>
    <t>Information Required</t>
  </si>
  <si>
    <t>-</t>
  </si>
  <si>
    <t>Parking Wgtn airport</t>
  </si>
  <si>
    <t>Cod &amp; Lobster</t>
  </si>
  <si>
    <t>Purchase Cod &amp; Lobster - Dinner re NZ/Korea FTA with Sieba, Ambassador Yeo and 2 x Korean Executives</t>
  </si>
  <si>
    <t>3435</t>
  </si>
  <si>
    <t>Wellington Internati</t>
  </si>
  <si>
    <t>Wcc Parking Services</t>
  </si>
  <si>
    <t>Purchase Wcc Parking Services - for external meeting</t>
  </si>
  <si>
    <t>Ca Anz Annual Billing</t>
  </si>
  <si>
    <t>Purchase Ca Anz Annual Billing - Chartered Accountants professional membership</t>
  </si>
  <si>
    <t>Wellington Intl Airp</t>
  </si>
  <si>
    <t>Purchase Wellington Intl Airport parking re Skills International address in Auckland</t>
  </si>
  <si>
    <t>No</t>
  </si>
  <si>
    <t>Approval Required</t>
  </si>
  <si>
    <t>Purchase Wilson P260 Customs</t>
  </si>
  <si>
    <t>Debit Total NZD</t>
  </si>
  <si>
    <t>Credit Total NZD</t>
  </si>
  <si>
    <t>Total NZD</t>
  </si>
  <si>
    <t>Category</t>
  </si>
  <si>
    <t>Domestic, accom &amp; meals</t>
  </si>
  <si>
    <t>Subscriptions</t>
  </si>
  <si>
    <t>MOBILE</t>
  </si>
  <si>
    <t>Pricing Plan</t>
  </si>
  <si>
    <t>Usage/Other</t>
  </si>
  <si>
    <t>Roaming</t>
  </si>
  <si>
    <t>NAME</t>
  </si>
  <si>
    <t>CC</t>
  </si>
  <si>
    <t>3925</t>
  </si>
  <si>
    <t>TOTAL (GST EX)</t>
  </si>
  <si>
    <t>CC Totals</t>
  </si>
  <si>
    <t>021-272 4630</t>
  </si>
  <si>
    <t>021-665 300</t>
  </si>
  <si>
    <t>021-525-718</t>
  </si>
  <si>
    <t>Grant McPherson-ipad</t>
  </si>
  <si>
    <t>Entertainment</t>
  </si>
  <si>
    <t>G</t>
  </si>
  <si>
    <t>ANZ Bank New Zealand Limited, Statement Period 01/06/2017 to 30/06/2017</t>
  </si>
  <si>
    <t>4levyatlaconvi14554315</t>
  </si>
  <si>
    <t>3710</t>
  </si>
  <si>
    <t>Wokcano Downtown La</t>
  </si>
  <si>
    <t>Caffe Dell Arte</t>
  </si>
  <si>
    <t>Sheraton Grand Los Angele</t>
  </si>
  <si>
    <t>Purchase (USD 2362.51) Sheraton Grand Los Angeles - accommodation 27 May - 2 June</t>
  </si>
  <si>
    <t>Purchase Wellington airport - for mtg with Board member in Auckland</t>
  </si>
  <si>
    <t>Countdown - Airport</t>
  </si>
  <si>
    <t>Purchase Countdown - dinner (travelling to Auckland for NZ Story Board meeting on 16 June)</t>
  </si>
  <si>
    <t>Auckland Transport</t>
  </si>
  <si>
    <t>parking Wgtn airport for trip to Auckland for NZ Story Board meeting</t>
  </si>
  <si>
    <t>Purchase Wilson P260 Customs- Parking Auckland (NZ Story Board meeting)</t>
  </si>
  <si>
    <t>3630</t>
  </si>
  <si>
    <t>Museum Of NZ Te Papa</t>
  </si>
  <si>
    <t>Purchase Museum Of NZ Te Papa - parking for Wgtn Connect meeting</t>
  </si>
  <si>
    <t>Akl Airport Carpark</t>
  </si>
  <si>
    <t>Parking airport - flight to Auckland for Connect industry updates</t>
  </si>
  <si>
    <t>Purchase The Northern Club - accommodation 15 June (NZ Story Board meeting on 16th)</t>
  </si>
  <si>
    <t>Tournament Shortlandst</t>
  </si>
  <si>
    <t>Purchase Tournament Shortlandst - parking (connect industry mtgs in Auckland)</t>
  </si>
  <si>
    <t>Scalinis Restaurant</t>
  </si>
  <si>
    <t>Purchase Scalinis Restaurant - dinner 28 June (travelling for MIT workshop on 29th)</t>
  </si>
  <si>
    <t>Little And Friday Ltd</t>
  </si>
  <si>
    <t>Purchase Little And Friday Ltd- breakfast 29th (travelling re International Education Strategy launc *</t>
  </si>
  <si>
    <t>Fishsmith</t>
  </si>
  <si>
    <t>Purchase Fishsmith - dinner 29 June (travelling for International education strategy launch)</t>
  </si>
  <si>
    <t>Purchase Auckland Transport - parking (International Education Strategy launch)</t>
  </si>
  <si>
    <t>Piko Restaurant</t>
  </si>
  <si>
    <t>Purchase Piko Restaurant - lunch 30 June (Int'l education strategy launch)</t>
  </si>
  <si>
    <t>Z Beach Road</t>
  </si>
  <si>
    <t>Purchase Z Beach Road - petrol 30 June (Int'l education strategy launch)</t>
  </si>
  <si>
    <t>Giraffe</t>
  </si>
  <si>
    <t>Purchase Giraffe - breakfast 30 June (Int'l education strategy launch)</t>
  </si>
  <si>
    <t>Mileage Parking</t>
  </si>
  <si>
    <t>Domestic Accomodation/Meals</t>
  </si>
  <si>
    <t>International Accomodation/Meals</t>
  </si>
  <si>
    <t>Taxis</t>
  </si>
  <si>
    <t>18th July</t>
  </si>
  <si>
    <t>Nelson</t>
  </si>
  <si>
    <t>Dinner with Korean Delegation</t>
  </si>
  <si>
    <t>28th July</t>
  </si>
  <si>
    <t>Auckland</t>
  </si>
  <si>
    <t>School Internation Conference</t>
  </si>
  <si>
    <t>Parking</t>
  </si>
  <si>
    <t>Phone and data</t>
  </si>
  <si>
    <t>Wellington</t>
  </si>
  <si>
    <t>Report actual invoice approved and entered, and approved pcard. (ie: exclude accruals)</t>
  </si>
  <si>
    <t xml:space="preserve">6/8/17 - 11/8/17 </t>
  </si>
  <si>
    <t>Vodafone cell phone charge July 2017</t>
  </si>
  <si>
    <t>New Zealand</t>
  </si>
  <si>
    <t>28/06/2017 - 30/6/17</t>
  </si>
  <si>
    <t>Meeting Fee</t>
  </si>
  <si>
    <t>Booking fee</t>
  </si>
  <si>
    <t>Accompanying Korean delegation to Nelson for one day</t>
  </si>
  <si>
    <t>Attending ENZ Connect Industry Update, MIT Strategic Planning Workshop and International Education Strategy Launch function in Auckland for three days</t>
  </si>
  <si>
    <t>Membership Subscription</t>
  </si>
  <si>
    <t>Chartered Accountants Australia and New Zealand annual membership</t>
  </si>
  <si>
    <t>3/8/17 - 4/8/17</t>
  </si>
  <si>
    <t>Airfare</t>
  </si>
  <si>
    <t>Meeting with Korean Ambassador and two Korean executives</t>
  </si>
  <si>
    <t>Building Relationships</t>
  </si>
  <si>
    <t>Accommodation</t>
  </si>
  <si>
    <t>Auckland Tourism Events and Economic Development</t>
  </si>
  <si>
    <t>Vodafone cell phone charge August 2017</t>
  </si>
  <si>
    <t>Domestic Travel (within NZ, including travel to and from local airport)</t>
  </si>
  <si>
    <t>Gifts and Benefits over $50 annual value</t>
  </si>
  <si>
    <t xml:space="preserve">All Blacks vs South Africa Game </t>
  </si>
  <si>
    <t>Attending India NZ Business Council Conference in Auckland for two days</t>
  </si>
  <si>
    <t>1 July 2017 to 30 June 2018</t>
  </si>
  <si>
    <t xml:space="preserve">Nature </t>
  </si>
  <si>
    <t xml:space="preserve">Reason </t>
  </si>
  <si>
    <t xml:space="preserve">Description </t>
  </si>
  <si>
    <t xml:space="preserve">Offered by 
</t>
  </si>
  <si>
    <t>15/9/17 - 16/9/17</t>
  </si>
  <si>
    <t>Rental car</t>
  </si>
  <si>
    <t>Petrol</t>
  </si>
  <si>
    <t>10/10/17 - 11/10/17</t>
  </si>
  <si>
    <t>15/10/17 - 16/10/17</t>
  </si>
  <si>
    <t>Meeting with ENZ staff member</t>
  </si>
  <si>
    <t xml:space="preserve">Café (2 people) </t>
  </si>
  <si>
    <t>Offsite meeting</t>
  </si>
  <si>
    <t>Meeting with MoE Deputy Secretary, Graduate Achievement, Vocations and Careers</t>
  </si>
  <si>
    <t>Building relationships</t>
  </si>
  <si>
    <t>Vodafone cell phone charge September 2017</t>
  </si>
  <si>
    <t>Passport Renewal &amp; Photos</t>
  </si>
  <si>
    <t>1/11/2017 - 11/11/2017</t>
  </si>
  <si>
    <t>Meals and Laundry</t>
  </si>
  <si>
    <t>4/10/2017 - 08/10/2017</t>
  </si>
  <si>
    <t>Rental Car</t>
  </si>
  <si>
    <t>07/12/2017 - 08/12/2017</t>
  </si>
  <si>
    <t>Attending Industry Leaders Advisory Group meeting in Auckland for two days</t>
  </si>
  <si>
    <t>24/01/2018 - 25/01/2018</t>
  </si>
  <si>
    <t>31/01/2018 - 02/02/2018</t>
  </si>
  <si>
    <t>Attending New Zealand China Mayoral Forum 2017</t>
  </si>
  <si>
    <t>Meeting with Wellington Regional Development representative</t>
  </si>
  <si>
    <t xml:space="preserve">Hosting dinner for Senior Leadership team meeting </t>
  </si>
  <si>
    <t xml:space="preserve">Dinner (10 people) </t>
  </si>
  <si>
    <t>8/11/17 - 10/11/17</t>
  </si>
  <si>
    <t>Vietnam</t>
  </si>
  <si>
    <t>Vodafone cell phone charge November 2017</t>
  </si>
  <si>
    <t>New Zealand, Singapore, Thailand and Vietnam</t>
  </si>
  <si>
    <t>Vodafone cell phone charge December 2017</t>
  </si>
  <si>
    <t>Vodafone cell phone charge January 2018</t>
  </si>
  <si>
    <t>Vodafone cell phone charge February 2018</t>
  </si>
  <si>
    <t>24/03/2018 - 29/03/2018</t>
  </si>
  <si>
    <t>19/03/2018 - 20/03/2018</t>
  </si>
  <si>
    <t>10/04/2018 - 14/04/2018</t>
  </si>
  <si>
    <t>Lunch (2 people)</t>
  </si>
  <si>
    <t>Conference registration fee</t>
  </si>
  <si>
    <t>Professional development</t>
  </si>
  <si>
    <t>Queenstown</t>
  </si>
  <si>
    <t>Seminar registration fee</t>
  </si>
  <si>
    <t>Membership fee</t>
  </si>
  <si>
    <t>Institute of Financial Professionals NZ Inc.</t>
  </si>
  <si>
    <t>Newspaper subscription</t>
  </si>
  <si>
    <t>The Sydney Morning Herald subscription</t>
  </si>
  <si>
    <t>Australia</t>
  </si>
  <si>
    <t>Vodafone cell phone charge March 2018</t>
  </si>
  <si>
    <t>Institute of Directors annual subscription</t>
  </si>
  <si>
    <t>Vodafone cell phone charge April 2018</t>
  </si>
  <si>
    <t>Dinner (4 people)</t>
  </si>
  <si>
    <t>02/06/2018 - 13/06/2018</t>
  </si>
  <si>
    <t>Visa Application Fees</t>
  </si>
  <si>
    <t xml:space="preserve">Medical </t>
  </si>
  <si>
    <t>Accommodation &amp; Meals</t>
  </si>
  <si>
    <t>Breakfast</t>
  </si>
  <si>
    <t>05/05/2018 - 10/05/2018</t>
  </si>
  <si>
    <t>29-05/2018 - 01/06/2018</t>
  </si>
  <si>
    <t>13-06/2018 - 14/06/2018</t>
  </si>
  <si>
    <t>14/06/2018 - 15/06/2018</t>
  </si>
  <si>
    <t>20/06/2018 - 21/06/2018</t>
  </si>
  <si>
    <t>Airport Parking</t>
  </si>
  <si>
    <t>Travel booking fee</t>
  </si>
  <si>
    <t>25/03/2018 - 29/03/2018</t>
  </si>
  <si>
    <t>Singapore</t>
  </si>
  <si>
    <t>Vodafone cell phone charges May 2018</t>
  </si>
  <si>
    <t>Vodafone cell phone charges June 2018</t>
  </si>
  <si>
    <t>New Zealand, United States of America, Singapore</t>
  </si>
  <si>
    <t>Meeting with Lincoln University representatives in Christchurch for one day</t>
  </si>
  <si>
    <t>Meeting with Skills International representatives in Auckland for one day</t>
  </si>
  <si>
    <t>Attending Study Auckland function in Auckland for two days</t>
  </si>
  <si>
    <t>Attending AUT annual design industry awards dinner and meeting with Industry stakeholders, Christchurch Chamber of Commerce and Christchurch NZ representatives in Christchurch for four days</t>
  </si>
  <si>
    <t>Presenting at the ASEAN Forum 2017 in Auckland for two days</t>
  </si>
  <si>
    <t>Attending NZIEC 2017 Conference in Auckland for two days</t>
  </si>
  <si>
    <t>Meeting with Nelson Regional Development Agency representatives in Nelson for one day</t>
  </si>
  <si>
    <t>Meeting with ATEED and Manukau Institute of Technology representatives in Auckland for two days</t>
  </si>
  <si>
    <t>Meeting with the Mayor of Christchurch, Christchurch NZ and Ara Institute of Canterbury representatives in Christchurch for three days</t>
  </si>
  <si>
    <t>Meeting with the Mayor of Auckland in Auckland for two days</t>
  </si>
  <si>
    <t>Attending Auckland Travel and Tourism Advisory group meeting in Auckland for two days</t>
  </si>
  <si>
    <t xml:space="preserve">Attending APAIE 2018 Conference and Exhibition and meeting with ENZ South, South East Asia &amp; Middle East staff members, High Commissioner, NZTE Regional Director, Auckland University representatives and Massey University representatives for six days
</t>
  </si>
  <si>
    <t>Meeting with Waikato University and Hamilton City Council representatives in Hamilton for one day</t>
  </si>
  <si>
    <t>Attending staff regional meetings in Washington D.C. and Singapore for 12 days</t>
  </si>
  <si>
    <t>Attending ENZ Board meeting and meeting with business industry representatives in Dunedin for five days</t>
  </si>
  <si>
    <t>Meeting with Queenstown Regional Council representatives and attending the Institute of Directors training course in Queenstown for four days</t>
  </si>
  <si>
    <t>Attending ENZ Connect Industry Update in Christchurch for two days</t>
  </si>
  <si>
    <t>Attending ENZ Connect Industry Update in Dunedin for two days</t>
  </si>
  <si>
    <t>Attending ENZ Connect Industry Update in Auckland for two days</t>
  </si>
  <si>
    <t>Attending Cullen breakfast with Hon Steven Joyce, Minister of Finance</t>
  </si>
  <si>
    <t>Meeting with Canterbury University and Lincoln University representatives in Christchurch for one day</t>
  </si>
  <si>
    <t>Meeting with Weltec Whitireia representatives</t>
  </si>
  <si>
    <t>Attending dinner with BNZ Regional team members</t>
  </si>
  <si>
    <t>Meeting with the Minister and ENZ Senior Leadership team members</t>
  </si>
  <si>
    <t>Meeting with Wellington NZ representatives</t>
  </si>
  <si>
    <t>Attending the SIEBA Hui 2018</t>
  </si>
  <si>
    <t>Attending ENZ Connect Industry Update in Wellington</t>
  </si>
  <si>
    <t>Attending ENZ staff regional meeting in Wellington</t>
  </si>
  <si>
    <t xml:space="preserve">Meeting with Massey University representative </t>
  </si>
  <si>
    <t>Meeting with Victoria University representative</t>
  </si>
  <si>
    <t>Meeting with the Vice-Chancellor of Auckland University of Technology</t>
  </si>
  <si>
    <t>Meeting with NZTE Regional Director, Greater China</t>
  </si>
  <si>
    <t>Meeting with business industry representative</t>
  </si>
  <si>
    <t>Magazine subscription</t>
  </si>
  <si>
    <t>The Economist annual subscription</t>
  </si>
  <si>
    <t>Department of Internal Affairs - Passport renewal</t>
  </si>
  <si>
    <t>Vodafone cell phone charge October 2017</t>
  </si>
  <si>
    <t xml:space="preserve">Magazine subscription </t>
  </si>
  <si>
    <t>The Harvard Business annual subscription</t>
  </si>
  <si>
    <t>Registration for the Company Directors' Course Refresher on 30-31 May 2018</t>
  </si>
  <si>
    <t>Registration for an Evening with Hillary Rodham Clinton on 7 May 2018</t>
  </si>
  <si>
    <t>Registration for the APEC CEO Summit 2017</t>
  </si>
  <si>
    <t>Meeting with US Ambassador</t>
  </si>
  <si>
    <t>Attending ENZ internal meeting</t>
  </si>
  <si>
    <t>The Wellington Club annual subscription</t>
  </si>
  <si>
    <t xml:space="preserve">22/08/2017 - 23/08/2017 </t>
  </si>
  <si>
    <t>Attending ENZ Connect Industry Update in Hamilton for one day</t>
  </si>
  <si>
    <t>Attending Gillman Scholarship Award dinner in Washington D.C.; Visiting ENZ office and meeting with Industry representatives in Los Angeles; Meeting with Industry and University representatives in Melbourne for six days</t>
  </si>
  <si>
    <t>Attending APEC CEO's Summit 2017 in Vietnam; Attending ENZ digital marketing workshop and supporting University of Auckland to host the APAIE 2020 bid in Singapore; and attending meeting to progress ENZ Goal  1 and Goal 2 leads in Bangkok for 12 days</t>
  </si>
  <si>
    <t>Attending Education Summit 2018 in Christchurch on 5-6 May 2018; attending an Evening with Hillary Rodham Clinton and meeting with business industry representatives in Auckland on 7-8 May 2018; attending TRENZ Conference and TIA stakeholder function in Dunedin on 9-10 May 2018 for six days</t>
  </si>
  <si>
    <t>Building Relationship</t>
  </si>
  <si>
    <t>Meeting in Napier which was cancelled and rescheduled at short notice</t>
  </si>
  <si>
    <t>Registration for the APAIE 2018 Conference &amp; Exhibition</t>
  </si>
  <si>
    <t>Third parties include people and organisations external to the public service or statutory Crown entities.</t>
  </si>
  <si>
    <t>Attending NZ Trans-tasman Business Circle joint Briefing with Hon Steven Joyce, Minister of Finance and Hon Simon Bridges, Minister for Economic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</si>
</sst>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(* #,##0.00_);_(* \(#,##0.00\);_(* &quot;-&quot;??_);_(@_)"/>
    <numFmt numFmtId="166" formatCode="#,##0.00_ ;\-#,##0.00\ "/>
    <numFmt numFmtId="167" formatCode="#,##0.00;\-#,##0.00;;@"/>
    <numFmt numFmtId="168" formatCode="General_)"/>
    <numFmt numFmtId="169" formatCode="&quot;$&quot;###,###,##0.00"/>
    <numFmt numFmtId="170" formatCode="0.000"/>
    <numFmt numFmtId="171" formatCode="dd\-mmm\-yyyy"/>
    <numFmt numFmtId="172" formatCode="_-* #,##0.0_-;\-* #,##0.0_-;_-* &quot;-&quot;??_-;_-@_-"/>
    <numFmt numFmtId="173" formatCode="_-&quot;$&quot;#,##0.00_-;\-&quot;$&quot;#,##0.00_-;_-&quot;$&quot;&quot;-&quot;??_-;_-@_-"/>
    <numFmt numFmtId="174" formatCode="#,##0.0_ ;\-#,##0.0\ "/>
  </numFmts>
  <fonts count="6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6"/>
      <color indexed="8"/>
      <name val="Arial"/>
      <family val="2"/>
    </font>
    <font>
      <sz val="16"/>
      <color theme="1"/>
      <name val="Arial"/>
      <family val="2"/>
    </font>
    <font>
      <i/>
      <sz val="12"/>
      <color theme="1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b/>
      <u/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Georgia"/>
      <family val="1"/>
    </font>
    <font>
      <sz val="11"/>
      <color indexed="8"/>
      <name val="Georgia"/>
      <family val="1"/>
    </font>
    <font>
      <sz val="11"/>
      <name val="Calibri"/>
      <family val="2"/>
      <scheme val="minor"/>
    </font>
    <font>
      <b/>
      <sz val="11"/>
      <color indexed="8"/>
      <name val="Georgia"/>
      <family val="1"/>
    </font>
    <font>
      <b/>
      <sz val="11"/>
      <name val="Calibri"/>
      <family val="2"/>
      <scheme val="minor"/>
    </font>
    <font>
      <b/>
      <sz val="10"/>
      <color indexed="8"/>
      <name val="Georgia"/>
      <family val="1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Georgia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indexed="8"/>
      <name val="Georgia"/>
      <family val="1"/>
    </font>
    <font>
      <b/>
      <sz val="12"/>
      <color indexed="8"/>
      <name val="Georgia"/>
      <family val="1"/>
    </font>
    <font>
      <b/>
      <sz val="18"/>
      <color theme="3"/>
      <name val="Cambria"/>
      <family val="2"/>
      <scheme val="major"/>
    </font>
    <font>
      <b/>
      <sz val="2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0" fontId="42" fillId="0" borderId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0" borderId="24" applyNumberFormat="0" applyFill="0" applyAlignment="0" applyProtection="0"/>
    <xf numFmtId="0" fontId="46" fillId="0" borderId="25" applyNumberFormat="0" applyFill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7" borderId="0" applyNumberFormat="0" applyBorder="0" applyAlignment="0" applyProtection="0"/>
    <xf numFmtId="0" fontId="49" fillId="8" borderId="0" applyNumberFormat="0" applyBorder="0" applyAlignment="0" applyProtection="0"/>
    <xf numFmtId="0" fontId="50" fillId="9" borderId="26" applyNumberFormat="0" applyAlignment="0" applyProtection="0"/>
    <xf numFmtId="0" fontId="51" fillId="10" borderId="27" applyNumberFormat="0" applyAlignment="0" applyProtection="0"/>
    <xf numFmtId="0" fontId="52" fillId="10" borderId="26" applyNumberFormat="0" applyAlignment="0" applyProtection="0"/>
    <xf numFmtId="0" fontId="53" fillId="0" borderId="28" applyNumberFormat="0" applyFill="0" applyAlignment="0" applyProtection="0"/>
    <xf numFmtId="0" fontId="54" fillId="11" borderId="29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9" fillId="0" borderId="31" applyNumberFormat="0" applyFill="0" applyAlignment="0" applyProtection="0"/>
    <xf numFmtId="0" fontId="5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57" fillId="36" borderId="0" applyNumberFormat="0" applyBorder="0" applyAlignment="0" applyProtection="0"/>
    <xf numFmtId="0" fontId="3" fillId="0" borderId="0"/>
    <xf numFmtId="0" fontId="60" fillId="0" borderId="0" applyNumberFormat="0" applyFill="0" applyBorder="0" applyAlignment="0" applyProtection="0"/>
    <xf numFmtId="0" fontId="3" fillId="12" borderId="30" applyNumberFormat="0" applyFon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2" fillId="0" borderId="0"/>
    <xf numFmtId="43" fontId="65" fillId="0" borderId="0" applyFont="0" applyFill="0" applyBorder="0" applyAlignment="0" applyProtection="0"/>
    <xf numFmtId="44" fontId="65" fillId="0" borderId="0" applyFont="0" applyFill="0" applyBorder="0" applyAlignment="0" applyProtection="0"/>
    <xf numFmtId="0" fontId="1" fillId="0" borderId="0"/>
    <xf numFmtId="44" fontId="65" fillId="0" borderId="0" applyFont="0" applyFill="0" applyBorder="0" applyAlignment="0" applyProtection="0"/>
  </cellStyleXfs>
  <cellXfs count="487">
    <xf numFmtId="0" fontId="0" fillId="0" borderId="0" xfId="0"/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8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0" fillId="0" borderId="9" xfId="0" applyFont="1" applyBorder="1" applyAlignment="1">
      <alignment wrapText="1"/>
    </xf>
    <xf numFmtId="0" fontId="8" fillId="3" borderId="5" xfId="0" applyFont="1" applyFill="1" applyBorder="1" applyAlignment="1">
      <alignment wrapText="1"/>
    </xf>
    <xf numFmtId="0" fontId="6" fillId="0" borderId="7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/>
    <xf numFmtId="0" fontId="0" fillId="0" borderId="0" xfId="0" applyBorder="1" applyAlignment="1">
      <alignment vertical="top" wrapText="1"/>
    </xf>
    <xf numFmtId="0" fontId="6" fillId="0" borderId="7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9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6" xfId="0" applyFont="1" applyBorder="1" applyAlignment="1">
      <alignment wrapText="1"/>
    </xf>
    <xf numFmtId="0" fontId="9" fillId="4" borderId="12" xfId="0" applyFont="1" applyFill="1" applyBorder="1" applyAlignment="1">
      <alignment vertical="center" wrapText="1" readingOrder="1"/>
    </xf>
    <xf numFmtId="0" fontId="12" fillId="0" borderId="0" xfId="0" applyFont="1" applyBorder="1" applyAlignment="1">
      <alignment vertical="center" wrapText="1" readingOrder="1"/>
    </xf>
    <xf numFmtId="0" fontId="13" fillId="0" borderId="0" xfId="0" applyFont="1" applyBorder="1" applyAlignment="1">
      <alignment vertical="center" wrapText="1" readingOrder="1"/>
    </xf>
    <xf numFmtId="0" fontId="17" fillId="0" borderId="0" xfId="0" applyFont="1" applyBorder="1"/>
    <xf numFmtId="0" fontId="11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0" fontId="0" fillId="0" borderId="9" xfId="0" applyBorder="1" applyAlignment="1">
      <alignment vertical="top"/>
    </xf>
    <xf numFmtId="0" fontId="0" fillId="0" borderId="0" xfId="0" applyBorder="1" applyAlignment="1"/>
    <xf numFmtId="0" fontId="15" fillId="0" borderId="9" xfId="0" applyFont="1" applyFill="1" applyBorder="1" applyAlignment="1">
      <alignment vertical="center" readingOrder="1"/>
    </xf>
    <xf numFmtId="0" fontId="15" fillId="0" borderId="0" xfId="0" applyFont="1" applyFill="1" applyBorder="1" applyAlignment="1">
      <alignment vertical="center" readingOrder="1"/>
    </xf>
    <xf numFmtId="0" fontId="6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Font="1" applyBorder="1" applyAlignment="1">
      <alignment horizontal="justify" vertical="center"/>
    </xf>
    <xf numFmtId="0" fontId="0" fillId="0" borderId="6" xfId="0" applyFont="1" applyBorder="1" applyAlignment="1">
      <alignment horizontal="justify" vertical="center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0" fillId="0" borderId="4" xfId="0" applyFont="1" applyBorder="1"/>
    <xf numFmtId="0" fontId="0" fillId="0" borderId="3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0" xfId="0" applyFont="1" applyBorder="1"/>
    <xf numFmtId="0" fontId="0" fillId="0" borderId="1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0" fillId="0" borderId="0" xfId="0" applyBorder="1" applyAlignment="1">
      <alignment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13" xfId="0" applyFont="1" applyBorder="1" applyAlignment="1"/>
    <xf numFmtId="0" fontId="27" fillId="0" borderId="13" xfId="0" applyFont="1" applyBorder="1" applyAlignment="1">
      <alignment wrapText="1"/>
    </xf>
    <xf numFmtId="0" fontId="27" fillId="0" borderId="12" xfId="0" applyFont="1" applyBorder="1" applyAlignment="1">
      <alignment wrapText="1"/>
    </xf>
    <xf numFmtId="0" fontId="27" fillId="0" borderId="12" xfId="0" applyFont="1" applyBorder="1"/>
    <xf numFmtId="49" fontId="24" fillId="0" borderId="13" xfId="0" applyNumberFormat="1" applyFont="1" applyBorder="1" applyAlignment="1">
      <alignment horizontal="left"/>
    </xf>
    <xf numFmtId="43" fontId="28" fillId="0" borderId="5" xfId="1" applyNumberFormat="1" applyFont="1" applyBorder="1"/>
    <xf numFmtId="43" fontId="28" fillId="0" borderId="13" xfId="1" applyNumberFormat="1" applyFont="1" applyBorder="1"/>
    <xf numFmtId="165" fontId="28" fillId="0" borderId="12" xfId="1" applyNumberFormat="1" applyFont="1" applyBorder="1"/>
    <xf numFmtId="165" fontId="28" fillId="0" borderId="5" xfId="1" applyNumberFormat="1" applyFont="1" applyFill="1" applyBorder="1"/>
    <xf numFmtId="43" fontId="24" fillId="0" borderId="13" xfId="2" applyFont="1" applyFill="1" applyBorder="1" applyAlignment="1">
      <alignment horizontal="center"/>
    </xf>
    <xf numFmtId="49" fontId="24" fillId="0" borderId="12" xfId="0" applyNumberFormat="1" applyFont="1" applyBorder="1" applyAlignment="1">
      <alignment horizontal="left"/>
    </xf>
    <xf numFmtId="43" fontId="28" fillId="0" borderId="8" xfId="1" applyNumberFormat="1" applyFont="1" applyBorder="1"/>
    <xf numFmtId="49" fontId="24" fillId="0" borderId="14" xfId="0" applyNumberFormat="1" applyFont="1" applyBorder="1" applyAlignment="1">
      <alignment horizontal="left"/>
    </xf>
    <xf numFmtId="43" fontId="28" fillId="0" borderId="6" xfId="1" applyNumberFormat="1" applyFont="1" applyBorder="1"/>
    <xf numFmtId="43" fontId="28" fillId="0" borderId="0" xfId="1" applyNumberFormat="1" applyFont="1" applyBorder="1"/>
    <xf numFmtId="165" fontId="28" fillId="0" borderId="13" xfId="1" applyNumberFormat="1" applyFont="1" applyBorder="1"/>
    <xf numFmtId="43" fontId="28" fillId="0" borderId="5" xfId="1" applyNumberFormat="1" applyFont="1" applyFill="1" applyBorder="1" applyAlignment="1">
      <alignment horizontal="center"/>
    </xf>
    <xf numFmtId="0" fontId="24" fillId="0" borderId="5" xfId="0" applyFont="1" applyFill="1" applyBorder="1" applyAlignment="1">
      <alignment wrapText="1"/>
    </xf>
    <xf numFmtId="166" fontId="28" fillId="0" borderId="13" xfId="1" applyNumberFormat="1" applyFont="1" applyBorder="1"/>
    <xf numFmtId="43" fontId="28" fillId="0" borderId="13" xfId="2" applyFont="1" applyBorder="1"/>
    <xf numFmtId="165" fontId="28" fillId="0" borderId="8" xfId="1" applyNumberFormat="1" applyFont="1" applyBorder="1"/>
    <xf numFmtId="165" fontId="28" fillId="0" borderId="12" xfId="1" applyNumberFormat="1" applyFont="1" applyFill="1" applyBorder="1"/>
    <xf numFmtId="167" fontId="24" fillId="0" borderId="8" xfId="0" applyNumberFormat="1" applyFont="1" applyFill="1" applyBorder="1" applyAlignment="1">
      <alignment horizontal="center"/>
    </xf>
    <xf numFmtId="49" fontId="29" fillId="0" borderId="15" xfId="0" applyNumberFormat="1" applyFont="1" applyFill="1" applyBorder="1" applyAlignment="1">
      <alignment horizontal="left"/>
    </xf>
    <xf numFmtId="43" fontId="29" fillId="0" borderId="15" xfId="0" applyNumberFormat="1" applyFont="1" applyFill="1" applyBorder="1"/>
    <xf numFmtId="165" fontId="29" fillId="0" borderId="15" xfId="0" applyNumberFormat="1" applyFont="1" applyFill="1" applyBorder="1"/>
    <xf numFmtId="0" fontId="29" fillId="0" borderId="15" xfId="0" applyFont="1" applyFill="1" applyBorder="1" applyAlignment="1">
      <alignment horizontal="center"/>
    </xf>
    <xf numFmtId="165" fontId="29" fillId="0" borderId="15" xfId="0" applyNumberFormat="1" applyFont="1" applyFill="1" applyBorder="1" applyAlignment="1">
      <alignment wrapText="1"/>
    </xf>
    <xf numFmtId="49" fontId="29" fillId="0" borderId="0" xfId="0" applyNumberFormat="1" applyFont="1" applyFill="1" applyBorder="1" applyAlignment="1">
      <alignment horizontal="left"/>
    </xf>
    <xf numFmtId="43" fontId="29" fillId="0" borderId="0" xfId="0" applyNumberFormat="1" applyFont="1" applyFill="1" applyBorder="1"/>
    <xf numFmtId="0" fontId="29" fillId="0" borderId="0" xfId="0" applyFont="1" applyFill="1" applyBorder="1"/>
    <xf numFmtId="165" fontId="29" fillId="0" borderId="0" xfId="0" applyNumberFormat="1" applyFont="1" applyFill="1" applyBorder="1" applyAlignment="1">
      <alignment wrapText="1"/>
    </xf>
    <xf numFmtId="0" fontId="24" fillId="0" borderId="0" xfId="0" applyFont="1" applyFill="1"/>
    <xf numFmtId="43" fontId="24" fillId="0" borderId="0" xfId="0" applyNumberFormat="1" applyFont="1" applyFill="1"/>
    <xf numFmtId="165" fontId="24" fillId="0" borderId="0" xfId="0" applyNumberFormat="1" applyFont="1" applyFill="1" applyAlignment="1">
      <alignment wrapText="1"/>
    </xf>
    <xf numFmtId="43" fontId="28" fillId="0" borderId="3" xfId="1" applyNumberFormat="1" applyFont="1" applyBorder="1"/>
    <xf numFmtId="49" fontId="29" fillId="0" borderId="16" xfId="0" applyNumberFormat="1" applyFont="1" applyBorder="1" applyAlignment="1">
      <alignment horizontal="left"/>
    </xf>
    <xf numFmtId="165" fontId="30" fillId="0" borderId="17" xfId="1" applyNumberFormat="1" applyFont="1" applyBorder="1"/>
    <xf numFmtId="0" fontId="29" fillId="0" borderId="17" xfId="0" applyFont="1" applyBorder="1" applyAlignment="1"/>
    <xf numFmtId="0" fontId="27" fillId="0" borderId="8" xfId="0" applyFont="1" applyBorder="1"/>
    <xf numFmtId="43" fontId="28" fillId="0" borderId="13" xfId="1" applyNumberFormat="1" applyFont="1" applyFill="1" applyBorder="1"/>
    <xf numFmtId="165" fontId="28" fillId="0" borderId="13" xfId="1" applyNumberFormat="1" applyFont="1" applyFill="1" applyBorder="1"/>
    <xf numFmtId="165" fontId="28" fillId="0" borderId="5" xfId="1" applyNumberFormat="1" applyFont="1" applyBorder="1"/>
    <xf numFmtId="0" fontId="31" fillId="0" borderId="13" xfId="0" applyFont="1" applyFill="1" applyBorder="1" applyAlignment="1">
      <alignment horizontal="center"/>
    </xf>
    <xf numFmtId="0" fontId="24" fillId="0" borderId="5" xfId="0" applyFont="1" applyFill="1" applyBorder="1" applyAlignment="1"/>
    <xf numFmtId="43" fontId="28" fillId="0" borderId="8" xfId="1" applyNumberFormat="1" applyFont="1" applyFill="1" applyBorder="1"/>
    <xf numFmtId="165" fontId="28" fillId="0" borderId="8" xfId="1" applyNumberFormat="1" applyFont="1" applyFill="1" applyBorder="1"/>
    <xf numFmtId="0" fontId="31" fillId="0" borderId="8" xfId="0" applyFont="1" applyFill="1" applyBorder="1" applyAlignment="1">
      <alignment horizontal="center"/>
    </xf>
    <xf numFmtId="43" fontId="28" fillId="0" borderId="18" xfId="1" applyNumberFormat="1" applyFont="1" applyFill="1" applyBorder="1"/>
    <xf numFmtId="165" fontId="28" fillId="0" borderId="14" xfId="1" applyNumberFormat="1" applyFont="1" applyFill="1" applyBorder="1"/>
    <xf numFmtId="43" fontId="24" fillId="0" borderId="6" xfId="2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49" fontId="29" fillId="0" borderId="15" xfId="0" applyNumberFormat="1" applyFont="1" applyBorder="1" applyAlignment="1">
      <alignment horizontal="left"/>
    </xf>
    <xf numFmtId="43" fontId="30" fillId="0" borderId="19" xfId="1" applyNumberFormat="1" applyFont="1" applyBorder="1"/>
    <xf numFmtId="0" fontId="31" fillId="0" borderId="15" xfId="0" applyFont="1" applyBorder="1" applyAlignment="1"/>
    <xf numFmtId="0" fontId="24" fillId="0" borderId="19" xfId="0" applyFont="1" applyBorder="1" applyAlignment="1"/>
    <xf numFmtId="43" fontId="28" fillId="0" borderId="8" xfId="1" applyNumberFormat="1" applyFont="1" applyFill="1" applyBorder="1" applyAlignment="1">
      <alignment horizontal="center"/>
    </xf>
    <xf numFmtId="43" fontId="28" fillId="0" borderId="6" xfId="1" applyNumberFormat="1" applyFont="1" applyFill="1" applyBorder="1" applyAlignment="1">
      <alignment horizontal="center"/>
    </xf>
    <xf numFmtId="167" fontId="24" fillId="0" borderId="13" xfId="0" applyNumberFormat="1" applyFont="1" applyFill="1" applyBorder="1" applyAlignment="1">
      <alignment horizontal="center"/>
    </xf>
    <xf numFmtId="43" fontId="24" fillId="0" borderId="8" xfId="2" applyFont="1" applyFill="1" applyBorder="1" applyAlignment="1">
      <alignment horizontal="center"/>
    </xf>
    <xf numFmtId="0" fontId="24" fillId="0" borderId="8" xfId="0" applyFont="1" applyFill="1" applyBorder="1" applyAlignment="1"/>
    <xf numFmtId="0" fontId="24" fillId="0" borderId="13" xfId="0" applyFont="1" applyFill="1" applyBorder="1" applyAlignment="1">
      <alignment wrapText="1"/>
    </xf>
    <xf numFmtId="49" fontId="32" fillId="0" borderId="0" xfId="0" applyNumberFormat="1" applyFont="1" applyFill="1" applyBorder="1" applyAlignment="1">
      <alignment horizontal="left"/>
    </xf>
    <xf numFmtId="43" fontId="33" fillId="0" borderId="0" xfId="0" applyNumberFormat="1" applyFont="1" applyFill="1" applyBorder="1"/>
    <xf numFmtId="0" fontId="34" fillId="0" borderId="0" xfId="0" applyFont="1"/>
    <xf numFmtId="43" fontId="35" fillId="0" borderId="0" xfId="1" applyNumberFormat="1" applyFont="1" applyBorder="1"/>
    <xf numFmtId="49" fontId="26" fillId="5" borderId="0" xfId="0" applyNumberFormat="1" applyFont="1" applyFill="1" applyBorder="1" applyAlignment="1">
      <alignment horizontal="left"/>
    </xf>
    <xf numFmtId="0" fontId="36" fillId="5" borderId="0" xfId="0" applyFont="1" applyFill="1"/>
    <xf numFmtId="43" fontId="37" fillId="5" borderId="20" xfId="1" applyNumberFormat="1" applyFont="1" applyFill="1" applyBorder="1"/>
    <xf numFmtId="0" fontId="5" fillId="0" borderId="0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left" vertical="center"/>
    </xf>
    <xf numFmtId="0" fontId="38" fillId="0" borderId="0" xfId="0" applyFont="1"/>
    <xf numFmtId="0" fontId="24" fillId="0" borderId="6" xfId="0" applyFont="1" applyFill="1" applyBorder="1" applyAlignment="1"/>
    <xf numFmtId="0" fontId="4" fillId="0" borderId="0" xfId="4"/>
    <xf numFmtId="0" fontId="25" fillId="0" borderId="0" xfId="4" applyFont="1" applyFill="1" applyBorder="1" applyAlignment="1">
      <alignment horizontal="left" vertical="center"/>
    </xf>
    <xf numFmtId="168" fontId="4" fillId="0" borderId="0" xfId="4" applyNumberFormat="1"/>
    <xf numFmtId="0" fontId="4" fillId="0" borderId="21" xfId="4" applyBorder="1"/>
    <xf numFmtId="0" fontId="40" fillId="0" borderId="0" xfId="4" applyFont="1"/>
    <xf numFmtId="0" fontId="39" fillId="0" borderId="0" xfId="4" applyFont="1"/>
    <xf numFmtId="0" fontId="4" fillId="0" borderId="0" xfId="4" applyFont="1"/>
    <xf numFmtId="0" fontId="4" fillId="0" borderId="0" xfId="4" applyFill="1"/>
    <xf numFmtId="49" fontId="41" fillId="0" borderId="0" xfId="4" applyNumberFormat="1" applyFont="1"/>
    <xf numFmtId="169" fontId="41" fillId="0" borderId="0" xfId="4" applyNumberFormat="1" applyFont="1"/>
    <xf numFmtId="14" fontId="4" fillId="0" borderId="0" xfId="4" applyNumberFormat="1" applyFont="1"/>
    <xf numFmtId="0" fontId="42" fillId="0" borderId="0" xfId="5"/>
    <xf numFmtId="14" fontId="41" fillId="0" borderId="0" xfId="4" applyNumberFormat="1" applyFont="1" applyAlignment="1">
      <alignment horizontal="left"/>
    </xf>
    <xf numFmtId="0" fontId="41" fillId="0" borderId="0" xfId="4" applyFont="1"/>
    <xf numFmtId="4" fontId="4" fillId="0" borderId="0" xfId="4" applyNumberFormat="1" applyFill="1" applyAlignment="1">
      <alignment horizontal="center"/>
    </xf>
    <xf numFmtId="0" fontId="4" fillId="0" borderId="0" xfId="4" applyFill="1" applyAlignment="1">
      <alignment wrapText="1"/>
    </xf>
    <xf numFmtId="0" fontId="4" fillId="0" borderId="0" xfId="4" applyFont="1" applyFill="1" applyAlignment="1">
      <alignment vertical="center"/>
    </xf>
    <xf numFmtId="14" fontId="41" fillId="0" borderId="0" xfId="4" applyNumberFormat="1" applyFont="1" applyFill="1" applyAlignment="1">
      <alignment horizontal="left" wrapText="1"/>
    </xf>
    <xf numFmtId="0" fontId="41" fillId="0" borderId="0" xfId="4" applyFont="1" applyFill="1" applyAlignment="1">
      <alignment wrapText="1"/>
    </xf>
    <xf numFmtId="49" fontId="41" fillId="0" borderId="0" xfId="4" applyNumberFormat="1" applyFont="1" applyFill="1" applyAlignment="1">
      <alignment wrapText="1"/>
    </xf>
    <xf numFmtId="169" fontId="41" fillId="0" borderId="0" xfId="4" applyNumberFormat="1" applyFont="1" applyFill="1" applyAlignment="1">
      <alignment wrapText="1"/>
    </xf>
    <xf numFmtId="4" fontId="4" fillId="0" borderId="0" xfId="4" applyNumberFormat="1" applyFill="1" applyBorder="1" applyAlignment="1">
      <alignment horizontal="center"/>
    </xf>
    <xf numFmtId="0" fontId="42" fillId="0" borderId="0" xfId="5" applyAlignment="1">
      <alignment vertical="center"/>
    </xf>
    <xf numFmtId="14" fontId="41" fillId="0" borderId="0" xfId="4" applyNumberFormat="1" applyFont="1" applyFill="1" applyAlignment="1">
      <alignment horizontal="left"/>
    </xf>
    <xf numFmtId="0" fontId="41" fillId="0" borderId="0" xfId="4" applyFont="1" applyFill="1"/>
    <xf numFmtId="49" fontId="41" fillId="0" borderId="0" xfId="4" applyNumberFormat="1" applyFont="1" applyFill="1"/>
    <xf numFmtId="169" fontId="41" fillId="0" borderId="0" xfId="4" applyNumberFormat="1" applyFont="1" applyFill="1"/>
    <xf numFmtId="4" fontId="4" fillId="0" borderId="3" xfId="4" applyNumberFormat="1" applyFill="1" applyBorder="1" applyAlignment="1">
      <alignment horizontal="center"/>
    </xf>
    <xf numFmtId="4" fontId="39" fillId="0" borderId="22" xfId="4" applyNumberFormat="1" applyFont="1" applyBorder="1" applyAlignment="1">
      <alignment horizontal="center"/>
    </xf>
    <xf numFmtId="4" fontId="4" fillId="0" borderId="0" xfId="4" applyNumberFormat="1" applyBorder="1" applyAlignment="1">
      <alignment horizontal="center"/>
    </xf>
    <xf numFmtId="0" fontId="4" fillId="0" borderId="1" xfId="4" applyBorder="1"/>
    <xf numFmtId="0" fontId="39" fillId="0" borderId="0" xfId="4" applyFont="1" applyBorder="1"/>
    <xf numFmtId="0" fontId="4" fillId="0" borderId="0" xfId="4" applyBorder="1"/>
    <xf numFmtId="0" fontId="4" fillId="0" borderId="0" xfId="4" applyFont="1" applyFill="1" applyBorder="1" applyAlignment="1">
      <alignment wrapText="1"/>
    </xf>
    <xf numFmtId="0" fontId="4" fillId="0" borderId="0" xfId="4" quotePrefix="1" applyFont="1" applyFill="1" applyBorder="1" applyAlignment="1">
      <alignment horizontal="left" wrapText="1"/>
    </xf>
    <xf numFmtId="0" fontId="4" fillId="0" borderId="0" xfId="4" applyFill="1" applyBorder="1" applyAlignment="1">
      <alignment wrapText="1"/>
    </xf>
    <xf numFmtId="4" fontId="4" fillId="0" borderId="0" xfId="4" applyNumberFormat="1" applyFill="1" applyBorder="1" applyAlignment="1">
      <alignment wrapText="1"/>
    </xf>
    <xf numFmtId="0" fontId="4" fillId="0" borderId="0" xfId="4" applyFont="1" applyFill="1" applyBorder="1"/>
    <xf numFmtId="0" fontId="4" fillId="0" borderId="0" xfId="4" quotePrefix="1" applyFont="1" applyFill="1" applyBorder="1" applyAlignment="1">
      <alignment horizontal="left"/>
    </xf>
    <xf numFmtId="0" fontId="4" fillId="0" borderId="0" xfId="4" applyFill="1" applyBorder="1"/>
    <xf numFmtId="0" fontId="4" fillId="0" borderId="0" xfId="4" applyFont="1" applyBorder="1"/>
    <xf numFmtId="170" fontId="4" fillId="0" borderId="0" xfId="4" applyNumberFormat="1" applyBorder="1"/>
    <xf numFmtId="4" fontId="4" fillId="0" borderId="0" xfId="4" applyNumberFormat="1" applyBorder="1"/>
    <xf numFmtId="0" fontId="39" fillId="0" borderId="0" xfId="4" applyFont="1" applyAlignment="1">
      <alignment wrapText="1"/>
    </xf>
    <xf numFmtId="49" fontId="58" fillId="0" borderId="0" xfId="0" applyNumberFormat="1" applyFont="1"/>
    <xf numFmtId="171" fontId="0" fillId="0" borderId="0" xfId="0" applyNumberFormat="1" applyFont="1"/>
    <xf numFmtId="49" fontId="0" fillId="0" borderId="0" xfId="0" applyNumberFormat="1" applyFont="1"/>
    <xf numFmtId="0" fontId="59" fillId="0" borderId="0" xfId="0" applyFont="1" applyAlignment="1"/>
    <xf numFmtId="0" fontId="59" fillId="0" borderId="0" xfId="0" applyFont="1"/>
    <xf numFmtId="49" fontId="38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right"/>
    </xf>
    <xf numFmtId="49" fontId="38" fillId="0" borderId="0" xfId="0" applyNumberFormat="1" applyFont="1" applyAlignment="1">
      <alignment horizontal="center" wrapText="1"/>
    </xf>
    <xf numFmtId="49" fontId="38" fillId="0" borderId="0" xfId="0" applyNumberFormat="1" applyFont="1" applyAlignment="1">
      <alignment horizontal="right" wrapText="1"/>
    </xf>
    <xf numFmtId="49" fontId="38" fillId="0" borderId="0" xfId="0" applyNumberFormat="1" applyFont="1"/>
    <xf numFmtId="49" fontId="0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right"/>
    </xf>
    <xf numFmtId="49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67" fontId="0" fillId="0" borderId="0" xfId="0" applyNumberFormat="1" applyFont="1" applyAlignment="1">
      <alignment horizontal="right"/>
    </xf>
    <xf numFmtId="167" fontId="0" fillId="0" borderId="2" xfId="0" applyNumberFormat="1" applyFont="1" applyBorder="1" applyAlignment="1">
      <alignment horizontal="right"/>
    </xf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pivotButton="1"/>
    <xf numFmtId="0" fontId="63" fillId="0" borderId="0" xfId="0" applyFont="1"/>
    <xf numFmtId="0" fontId="0" fillId="5" borderId="0" xfId="0" applyFill="1"/>
    <xf numFmtId="0" fontId="62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0" fontId="61" fillId="0" borderId="0" xfId="0" applyFont="1"/>
    <xf numFmtId="20" fontId="0" fillId="0" borderId="0" xfId="0" applyNumberFormat="1"/>
    <xf numFmtId="0" fontId="0" fillId="0" borderId="0" xfId="0" applyAlignment="1">
      <alignment horizontal="left" indent="1"/>
    </xf>
    <xf numFmtId="14" fontId="0" fillId="0" borderId="0" xfId="0" applyNumberFormat="1"/>
    <xf numFmtId="2" fontId="0" fillId="5" borderId="0" xfId="0" applyNumberFormat="1" applyFill="1"/>
    <xf numFmtId="0" fontId="3" fillId="0" borderId="0" xfId="46"/>
    <xf numFmtId="14" fontId="3" fillId="0" borderId="0" xfId="46" applyNumberFormat="1"/>
    <xf numFmtId="43" fontId="3" fillId="0" borderId="0" xfId="49" applyFont="1"/>
    <xf numFmtId="0" fontId="3" fillId="37" borderId="0" xfId="46" applyFill="1"/>
    <xf numFmtId="0" fontId="3" fillId="38" borderId="0" xfId="46" applyFill="1"/>
    <xf numFmtId="43" fontId="3" fillId="38" borderId="0" xfId="49" applyFont="1" applyFill="1"/>
    <xf numFmtId="43" fontId="3" fillId="5" borderId="0" xfId="49" applyFont="1" applyFill="1"/>
    <xf numFmtId="0" fontId="3" fillId="5" borderId="0" xfId="46" applyNumberFormat="1" applyFill="1"/>
    <xf numFmtId="172" fontId="3" fillId="0" borderId="0" xfId="49" applyNumberFormat="1" applyFont="1"/>
    <xf numFmtId="0" fontId="64" fillId="0" borderId="0" xfId="0" applyFont="1" applyAlignment="1">
      <alignment horizontal="center" vertical="center" wrapText="1"/>
    </xf>
    <xf numFmtId="14" fontId="41" fillId="0" borderId="0" xfId="0" applyNumberFormat="1" applyFont="1"/>
    <xf numFmtId="0" fontId="41" fillId="0" borderId="0" xfId="0" applyFont="1" applyAlignment="1">
      <alignment horizontal="right" indent="4"/>
    </xf>
    <xf numFmtId="49" fontId="41" fillId="0" borderId="0" xfId="0" applyNumberFormat="1" applyFont="1"/>
    <xf numFmtId="0" fontId="41" fillId="0" borderId="0" xfId="0" applyFont="1"/>
    <xf numFmtId="0" fontId="0" fillId="0" borderId="0" xfId="0" applyAlignment="1">
      <alignment wrapText="1"/>
    </xf>
    <xf numFmtId="0" fontId="41" fillId="0" borderId="0" xfId="0" applyFont="1" applyAlignment="1">
      <alignment wrapText="1"/>
    </xf>
    <xf numFmtId="4" fontId="41" fillId="0" borderId="0" xfId="0" applyNumberFormat="1" applyFont="1"/>
    <xf numFmtId="0" fontId="0" fillId="0" borderId="0" xfId="0" applyAlignment="1">
      <alignment horizontal="right"/>
    </xf>
    <xf numFmtId="0" fontId="41" fillId="0" borderId="0" xfId="0" applyFont="1" applyFill="1"/>
    <xf numFmtId="0" fontId="11" fillId="0" borderId="0" xfId="0" applyFont="1"/>
    <xf numFmtId="165" fontId="28" fillId="0" borderId="6" xfId="1" applyNumberFormat="1" applyFont="1" applyFill="1" applyBorder="1" applyAlignment="1">
      <alignment shrinkToFit="1"/>
    </xf>
    <xf numFmtId="49" fontId="41" fillId="0" borderId="0" xfId="46" applyNumberFormat="1" applyFont="1" applyFill="1"/>
    <xf numFmtId="14" fontId="3" fillId="0" borderId="0" xfId="4" applyNumberFormat="1" applyFont="1" applyFill="1" applyAlignment="1">
      <alignment horizontal="left"/>
    </xf>
    <xf numFmtId="49" fontId="41" fillId="0" borderId="0" xfId="0" applyNumberFormat="1" applyFont="1" applyFill="1"/>
    <xf numFmtId="0" fontId="3" fillId="0" borderId="0" xfId="4" applyFont="1" applyBorder="1"/>
    <xf numFmtId="0" fontId="3" fillId="0" borderId="0" xfId="46"/>
    <xf numFmtId="0" fontId="61" fillId="0" borderId="0" xfId="46" applyFont="1"/>
    <xf numFmtId="0" fontId="62" fillId="0" borderId="0" xfId="46" applyFont="1"/>
    <xf numFmtId="0" fontId="63" fillId="0" borderId="0" xfId="46" applyFont="1"/>
    <xf numFmtId="0" fontId="64" fillId="0" borderId="0" xfId="46" applyFont="1" applyAlignment="1">
      <alignment horizontal="center" vertical="center" wrapText="1"/>
    </xf>
    <xf numFmtId="14" fontId="41" fillId="0" borderId="0" xfId="46" applyNumberFormat="1" applyFont="1"/>
    <xf numFmtId="0" fontId="41" fillId="0" borderId="0" xfId="46" applyFont="1" applyAlignment="1">
      <alignment horizontal="right" indent="4"/>
    </xf>
    <xf numFmtId="49" fontId="41" fillId="0" borderId="0" xfId="46" applyNumberFormat="1" applyFont="1"/>
    <xf numFmtId="0" fontId="41" fillId="0" borderId="0" xfId="46" applyFont="1"/>
    <xf numFmtId="4" fontId="41" fillId="0" borderId="0" xfId="46" applyNumberFormat="1" applyFont="1"/>
    <xf numFmtId="0" fontId="3" fillId="0" borderId="0" xfId="46" applyAlignment="1">
      <alignment wrapText="1"/>
    </xf>
    <xf numFmtId="0" fontId="41" fillId="0" borderId="0" xfId="46" applyFont="1" applyAlignment="1">
      <alignment wrapText="1"/>
    </xf>
    <xf numFmtId="0" fontId="0" fillId="0" borderId="0" xfId="0" applyAlignment="1">
      <alignment wrapText="1"/>
    </xf>
    <xf numFmtId="0" fontId="0" fillId="40" borderId="11" xfId="0" applyFont="1" applyFill="1" applyBorder="1" applyAlignment="1">
      <alignment wrapText="1"/>
    </xf>
    <xf numFmtId="0" fontId="10" fillId="40" borderId="7" xfId="0" applyFont="1" applyFill="1" applyBorder="1" applyAlignment="1">
      <alignment vertical="center" wrapText="1" readingOrder="1"/>
    </xf>
    <xf numFmtId="0" fontId="6" fillId="40" borderId="7" xfId="0" applyFont="1" applyFill="1" applyBorder="1" applyAlignment="1">
      <alignment vertical="center" wrapText="1"/>
    </xf>
    <xf numFmtId="0" fontId="0" fillId="40" borderId="0" xfId="0" applyFill="1" applyBorder="1" applyAlignment="1">
      <alignment wrapText="1"/>
    </xf>
    <xf numFmtId="0" fontId="0" fillId="40" borderId="2" xfId="0" applyFill="1" applyBorder="1" applyAlignment="1">
      <alignment wrapText="1"/>
    </xf>
    <xf numFmtId="1" fontId="0" fillId="40" borderId="0" xfId="0" applyNumberFormat="1" applyFont="1" applyFill="1" applyAlignment="1">
      <alignment horizontal="right"/>
    </xf>
    <xf numFmtId="167" fontId="0" fillId="40" borderId="0" xfId="0" applyNumberFormat="1" applyFont="1" applyFill="1" applyAlignment="1">
      <alignment horizontal="right"/>
    </xf>
    <xf numFmtId="167" fontId="0" fillId="41" borderId="0" xfId="0" applyNumberFormat="1" applyFont="1" applyFill="1" applyAlignment="1">
      <alignment horizontal="right"/>
    </xf>
    <xf numFmtId="1" fontId="0" fillId="42" borderId="0" xfId="0" applyNumberFormat="1" applyFont="1" applyFill="1" applyAlignment="1">
      <alignment horizontal="right"/>
    </xf>
    <xf numFmtId="1" fontId="0" fillId="41" borderId="0" xfId="0" applyNumberFormat="1" applyFont="1" applyFill="1" applyAlignment="1">
      <alignment horizontal="right"/>
    </xf>
    <xf numFmtId="1" fontId="0" fillId="39" borderId="0" xfId="0" applyNumberFormat="1" applyFont="1" applyFill="1" applyAlignment="1">
      <alignment horizontal="right"/>
    </xf>
    <xf numFmtId="167" fontId="0" fillId="39" borderId="0" xfId="0" applyNumberFormat="1" applyFont="1" applyFill="1" applyAlignment="1">
      <alignment horizontal="right"/>
    </xf>
    <xf numFmtId="167" fontId="0" fillId="42" borderId="0" xfId="0" applyNumberFormat="1" applyFont="1" applyFill="1" applyAlignment="1">
      <alignment horizontal="right"/>
    </xf>
    <xf numFmtId="0" fontId="10" fillId="5" borderId="7" xfId="0" applyFont="1" applyFill="1" applyBorder="1" applyAlignment="1">
      <alignment vertical="center" readingOrder="1"/>
    </xf>
    <xf numFmtId="0" fontId="0" fillId="5" borderId="2" xfId="0" applyFill="1" applyBorder="1" applyAlignment="1"/>
    <xf numFmtId="14" fontId="6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ont="1" applyBorder="1" applyAlignment="1">
      <alignment horizontal="justify" vertic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wrapText="1"/>
    </xf>
    <xf numFmtId="164" fontId="11" fillId="40" borderId="2" xfId="0" applyNumberFormat="1" applyFont="1" applyFill="1" applyBorder="1" applyAlignment="1">
      <alignment horizontal="left" vertical="center" wrapText="1"/>
    </xf>
    <xf numFmtId="164" fontId="6" fillId="5" borderId="2" xfId="0" applyNumberFormat="1" applyFont="1" applyFill="1" applyBorder="1" applyAlignment="1">
      <alignment horizontal="left" vertical="center"/>
    </xf>
    <xf numFmtId="164" fontId="6" fillId="40" borderId="2" xfId="0" applyNumberFormat="1" applyFont="1" applyFill="1" applyBorder="1" applyAlignment="1">
      <alignment horizontal="left" vertical="center"/>
    </xf>
    <xf numFmtId="164" fontId="10" fillId="40" borderId="2" xfId="0" applyNumberFormat="1" applyFont="1" applyFill="1" applyBorder="1" applyAlignment="1">
      <alignment horizontal="left" vertical="center" wrapText="1" readingOrder="1"/>
    </xf>
    <xf numFmtId="174" fontId="0" fillId="0" borderId="0" xfId="0" applyNumberFormat="1" applyFont="1"/>
    <xf numFmtId="0" fontId="6" fillId="40" borderId="10" xfId="0" applyFont="1" applyFill="1" applyBorder="1" applyAlignment="1">
      <alignment vertical="center" wrapText="1"/>
    </xf>
    <xf numFmtId="164" fontId="11" fillId="40" borderId="1" xfId="0" applyNumberFormat="1" applyFont="1" applyFill="1" applyBorder="1" applyAlignment="1">
      <alignment horizontal="left" vertical="center" wrapText="1"/>
    </xf>
    <xf numFmtId="0" fontId="0" fillId="0" borderId="0" xfId="0" quotePrefix="1" applyFont="1"/>
    <xf numFmtId="1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>
      <alignment horizontal="right"/>
    </xf>
    <xf numFmtId="166" fontId="0" fillId="0" borderId="0" xfId="0" applyNumberFormat="1" applyFont="1"/>
    <xf numFmtId="167" fontId="0" fillId="0" borderId="0" xfId="0" applyNumberFormat="1" applyFont="1"/>
    <xf numFmtId="0" fontId="24" fillId="0" borderId="12" xfId="0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49" fontId="24" fillId="0" borderId="8" xfId="0" applyNumberFormat="1" applyFont="1" applyFill="1" applyBorder="1" applyAlignment="1">
      <alignment wrapText="1"/>
    </xf>
    <xf numFmtId="0" fontId="27" fillId="0" borderId="13" xfId="0" applyFont="1" applyFill="1" applyBorder="1"/>
    <xf numFmtId="0" fontId="24" fillId="0" borderId="8" xfId="0" applyFont="1" applyFill="1" applyBorder="1" applyAlignment="1">
      <alignment wrapText="1"/>
    </xf>
    <xf numFmtId="0" fontId="41" fillId="39" borderId="0" xfId="46" applyFont="1" applyFill="1"/>
    <xf numFmtId="43" fontId="28" fillId="43" borderId="8" xfId="1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9" xfId="0" applyFont="1" applyBorder="1" applyAlignment="1">
      <alignment wrapText="1"/>
    </xf>
    <xf numFmtId="0" fontId="0" fillId="0" borderId="9" xfId="0" applyFont="1" applyBorder="1"/>
    <xf numFmtId="0" fontId="0" fillId="0" borderId="9" xfId="0" applyFont="1" applyFill="1" applyBorder="1" applyAlignment="1">
      <alignment wrapText="1"/>
    </xf>
    <xf numFmtId="0" fontId="0" fillId="0" borderId="11" xfId="0" applyBorder="1" applyAlignment="1">
      <alignment wrapText="1"/>
    </xf>
    <xf numFmtId="0" fontId="0" fillId="40" borderId="2" xfId="0" applyFont="1" applyFill="1" applyBorder="1" applyAlignment="1"/>
    <xf numFmtId="0" fontId="0" fillId="40" borderId="2" xfId="0" applyFont="1" applyFill="1" applyBorder="1" applyAlignment="1">
      <alignment wrapText="1"/>
    </xf>
    <xf numFmtId="0" fontId="0" fillId="40" borderId="8" xfId="0" applyFont="1" applyFill="1" applyBorder="1" applyAlignment="1">
      <alignment wrapText="1"/>
    </xf>
    <xf numFmtId="0" fontId="0" fillId="40" borderId="3" xfId="0" applyFont="1" applyFill="1" applyBorder="1" applyAlignment="1"/>
    <xf numFmtId="0" fontId="0" fillId="40" borderId="3" xfId="0" applyFont="1" applyFill="1" applyBorder="1" applyAlignment="1">
      <alignment wrapText="1"/>
    </xf>
    <xf numFmtId="0" fontId="0" fillId="40" borderId="5" xfId="0" applyFont="1" applyFill="1" applyBorder="1" applyAlignment="1">
      <alignment wrapText="1"/>
    </xf>
    <xf numFmtId="0" fontId="0" fillId="40" borderId="1" xfId="0" applyFont="1" applyFill="1" applyBorder="1" applyAlignment="1"/>
    <xf numFmtId="0" fontId="0" fillId="40" borderId="1" xfId="0" applyFont="1" applyFill="1" applyBorder="1" applyAlignment="1">
      <alignment wrapText="1"/>
    </xf>
    <xf numFmtId="164" fontId="66" fillId="40" borderId="2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0" fillId="0" borderId="1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14" xfId="0" applyNumberFormat="1" applyBorder="1" applyAlignment="1">
      <alignment wrapText="1"/>
    </xf>
    <xf numFmtId="173" fontId="0" fillId="0" borderId="14" xfId="58" applyNumberFormat="1" applyFont="1" applyBorder="1" applyAlignment="1">
      <alignment horizontal="left" wrapText="1"/>
    </xf>
    <xf numFmtId="14" fontId="0" fillId="0" borderId="18" xfId="0" applyNumberFormat="1" applyBorder="1" applyAlignment="1">
      <alignment wrapText="1"/>
    </xf>
    <xf numFmtId="173" fontId="0" fillId="0" borderId="18" xfId="58" applyNumberFormat="1" applyFont="1" applyBorder="1" applyAlignment="1">
      <alignment horizontal="left" wrapText="1"/>
    </xf>
    <xf numFmtId="173" fontId="0" fillId="0" borderId="0" xfId="0" applyNumberFormat="1" applyAlignment="1">
      <alignment wrapText="1"/>
    </xf>
    <xf numFmtId="14" fontId="0" fillId="0" borderId="14" xfId="0" applyNumberFormat="1" applyFill="1" applyBorder="1" applyAlignment="1">
      <alignment horizontal="left" wrapText="1"/>
    </xf>
    <xf numFmtId="173" fontId="0" fillId="0" borderId="14" xfId="58" applyNumberFormat="1" applyFont="1" applyFill="1" applyBorder="1" applyAlignment="1">
      <alignment horizontal="left" wrapText="1"/>
    </xf>
    <xf numFmtId="49" fontId="42" fillId="0" borderId="0" xfId="5" applyNumberFormat="1" applyFont="1" applyFill="1" applyAlignment="1">
      <alignment horizontal="left"/>
    </xf>
    <xf numFmtId="1" fontId="42" fillId="0" borderId="0" xfId="5" applyNumberFormat="1" applyFont="1" applyFill="1" applyAlignment="1">
      <alignment horizontal="right"/>
    </xf>
    <xf numFmtId="167" fontId="42" fillId="0" borderId="0" xfId="5" applyNumberFormat="1" applyFont="1" applyFill="1" applyAlignment="1">
      <alignment horizontal="right"/>
    </xf>
    <xf numFmtId="0" fontId="0" fillId="0" borderId="0" xfId="0" applyFill="1" applyAlignment="1">
      <alignment wrapText="1"/>
    </xf>
    <xf numFmtId="173" fontId="0" fillId="0" borderId="18" xfId="58" applyNumberFormat="1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0" fontId="0" fillId="0" borderId="18" xfId="0" applyBorder="1" applyAlignment="1">
      <alignment wrapText="1"/>
    </xf>
    <xf numFmtId="14" fontId="0" fillId="0" borderId="18" xfId="0" applyNumberFormat="1" applyFill="1" applyBorder="1" applyAlignment="1">
      <alignment horizontal="left" wrapText="1"/>
    </xf>
    <xf numFmtId="14" fontId="0" fillId="0" borderId="14" xfId="0" applyNumberFormat="1" applyFill="1" applyBorder="1" applyAlignment="1">
      <alignment horizontal="left" vertical="center" wrapText="1"/>
    </xf>
    <xf numFmtId="173" fontId="0" fillId="0" borderId="14" xfId="58" applyNumberFormat="1" applyFont="1" applyFill="1" applyBorder="1" applyAlignment="1">
      <alignment horizontal="left" vertical="center" wrapText="1"/>
    </xf>
    <xf numFmtId="14" fontId="0" fillId="0" borderId="12" xfId="0" applyNumberFormat="1" applyBorder="1" applyAlignment="1">
      <alignment horizontal="left" wrapText="1"/>
    </xf>
    <xf numFmtId="173" fontId="0" fillId="0" borderId="12" xfId="58" applyNumberFormat="1" applyFont="1" applyFill="1" applyBorder="1" applyAlignment="1">
      <alignment horizontal="left" wrapText="1"/>
    </xf>
    <xf numFmtId="0" fontId="0" fillId="0" borderId="12" xfId="0" applyFill="1" applyBorder="1" applyAlignment="1">
      <alignment wrapText="1"/>
    </xf>
    <xf numFmtId="0" fontId="0" fillId="0" borderId="12" xfId="0" applyBorder="1" applyAlignment="1">
      <alignment wrapText="1"/>
    </xf>
    <xf numFmtId="14" fontId="0" fillId="0" borderId="12" xfId="0" applyNumberFormat="1" applyFill="1" applyBorder="1" applyAlignment="1">
      <alignment horizontal="left" wrapText="1"/>
    </xf>
    <xf numFmtId="14" fontId="0" fillId="0" borderId="12" xfId="0" applyNumberFormat="1" applyFont="1" applyBorder="1" applyAlignment="1">
      <alignment horizontal="left" wrapText="1"/>
    </xf>
    <xf numFmtId="173" fontId="0" fillId="0" borderId="12" xfId="58" applyNumberFormat="1" applyFont="1" applyBorder="1" applyAlignment="1">
      <alignment horizontal="left" wrapText="1"/>
    </xf>
    <xf numFmtId="0" fontId="0" fillId="0" borderId="12" xfId="0" applyFont="1" applyBorder="1" applyAlignment="1">
      <alignment wrapText="1"/>
    </xf>
    <xf numFmtId="49" fontId="41" fillId="0" borderId="0" xfId="0" applyNumberFormat="1" applyFont="1" applyAlignment="1">
      <alignment wrapText="1"/>
    </xf>
    <xf numFmtId="0" fontId="15" fillId="0" borderId="12" xfId="0" applyFont="1" applyBorder="1" applyAlignment="1">
      <alignment wrapText="1"/>
    </xf>
    <xf numFmtId="0" fontId="15" fillId="0" borderId="12" xfId="0" applyFont="1" applyBorder="1" applyAlignment="1">
      <alignment horizontal="left" vertical="center" wrapText="1"/>
    </xf>
    <xf numFmtId="14" fontId="0" fillId="0" borderId="12" xfId="0" applyNumberFormat="1" applyFont="1" applyBorder="1" applyAlignment="1">
      <alignment horizontal="left" vertical="center" wrapText="1"/>
    </xf>
    <xf numFmtId="173" fontId="0" fillId="0" borderId="12" xfId="58" applyNumberFormat="1" applyFont="1" applyBorder="1" applyAlignment="1">
      <alignment horizontal="left" vertical="center" wrapText="1"/>
    </xf>
    <xf numFmtId="0" fontId="0" fillId="0" borderId="12" xfId="0" applyFont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13" xfId="0" applyBorder="1" applyAlignment="1">
      <alignment wrapText="1"/>
    </xf>
    <xf numFmtId="173" fontId="0" fillId="0" borderId="13" xfId="58" applyNumberFormat="1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0" fillId="0" borderId="12" xfId="0" applyFont="1" applyBorder="1" applyAlignment="1">
      <alignment horizontal="left" vertical="center" wrapText="1"/>
    </xf>
    <xf numFmtId="49" fontId="41" fillId="0" borderId="0" xfId="0" applyNumberFormat="1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/>
    </xf>
    <xf numFmtId="0" fontId="0" fillId="0" borderId="5" xfId="0" applyFill="1" applyBorder="1" applyAlignment="1">
      <alignment wrapText="1"/>
    </xf>
    <xf numFmtId="0" fontId="0" fillId="0" borderId="6" xfId="0" applyFill="1" applyBorder="1" applyAlignment="1">
      <alignment wrapText="1"/>
    </xf>
    <xf numFmtId="14" fontId="0" fillId="0" borderId="13" xfId="0" applyNumberFormat="1" applyFill="1" applyBorder="1" applyAlignment="1">
      <alignment wrapText="1"/>
    </xf>
    <xf numFmtId="14" fontId="0" fillId="0" borderId="14" xfId="0" applyNumberFormat="1" applyFill="1" applyBorder="1" applyAlignment="1">
      <alignment vertical="top" wrapText="1"/>
    </xf>
    <xf numFmtId="14" fontId="0" fillId="0" borderId="14" xfId="0" applyNumberFormat="1" applyBorder="1" applyAlignment="1">
      <alignment vertical="top" wrapText="1"/>
    </xf>
    <xf numFmtId="14" fontId="0" fillId="0" borderId="18" xfId="0" applyNumberFormat="1" applyBorder="1" applyAlignment="1">
      <alignment vertical="top" wrapText="1"/>
    </xf>
    <xf numFmtId="14" fontId="0" fillId="0" borderId="13" xfId="0" applyNumberFormat="1" applyBorder="1" applyAlignment="1">
      <alignment vertical="center" wrapText="1"/>
    </xf>
    <xf numFmtId="173" fontId="0" fillId="0" borderId="13" xfId="58" applyNumberFormat="1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4" fontId="0" fillId="0" borderId="13" xfId="0" applyNumberFormat="1" applyBorder="1" applyAlignment="1">
      <alignment wrapText="1"/>
    </xf>
    <xf numFmtId="173" fontId="0" fillId="0" borderId="13" xfId="58" applyNumberFormat="1" applyFont="1" applyBorder="1" applyAlignment="1">
      <alignment horizontal="left" wrapText="1"/>
    </xf>
    <xf numFmtId="0" fontId="0" fillId="0" borderId="18" xfId="0" applyBorder="1" applyAlignment="1">
      <alignment vertical="center" wrapText="1"/>
    </xf>
    <xf numFmtId="173" fontId="0" fillId="0" borderId="0" xfId="0" applyNumberFormat="1" applyBorder="1" applyAlignment="1">
      <alignment wrapText="1"/>
    </xf>
    <xf numFmtId="0" fontId="6" fillId="0" borderId="12" xfId="0" applyFont="1" applyBorder="1" applyAlignment="1">
      <alignment vertical="center" wrapText="1"/>
    </xf>
    <xf numFmtId="14" fontId="0" fillId="0" borderId="13" xfId="0" applyNumberForma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14" fontId="0" fillId="0" borderId="14" xfId="0" applyNumberFormat="1" applyBorder="1" applyAlignment="1">
      <alignment horizontal="left" vertical="top" wrapText="1"/>
    </xf>
    <xf numFmtId="14" fontId="0" fillId="0" borderId="14" xfId="0" applyNumberFormat="1" applyBorder="1" applyAlignment="1">
      <alignment horizontal="left" wrapText="1"/>
    </xf>
    <xf numFmtId="0" fontId="0" fillId="0" borderId="14" xfId="0" applyBorder="1" applyAlignment="1">
      <alignment horizontal="left" wrapText="1"/>
    </xf>
    <xf numFmtId="14" fontId="0" fillId="0" borderId="12" xfId="0" applyNumberFormat="1" applyBorder="1" applyAlignment="1">
      <alignment horizontal="left" vertical="center" wrapText="1"/>
    </xf>
    <xf numFmtId="173" fontId="0" fillId="0" borderId="12" xfId="58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5" fillId="0" borderId="12" xfId="0" applyFont="1" applyBorder="1" applyAlignment="1">
      <alignment horizontal="left" wrapText="1"/>
    </xf>
    <xf numFmtId="173" fontId="0" fillId="0" borderId="14" xfId="58" applyNumberFormat="1" applyFont="1" applyBorder="1" applyAlignment="1">
      <alignment horizontal="left" vertical="center" wrapText="1"/>
    </xf>
    <xf numFmtId="14" fontId="0" fillId="0" borderId="13" xfId="0" applyNumberFormat="1" applyFill="1" applyBorder="1" applyAlignment="1">
      <alignment horizontal="left" wrapText="1"/>
    </xf>
    <xf numFmtId="14" fontId="0" fillId="0" borderId="12" xfId="0" applyNumberFormat="1" applyFill="1" applyBorder="1" applyAlignment="1">
      <alignment horizontal="left" vertical="center" wrapText="1"/>
    </xf>
    <xf numFmtId="0" fontId="0" fillId="0" borderId="12" xfId="0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wrapText="1"/>
    </xf>
    <xf numFmtId="0" fontId="0" fillId="0" borderId="14" xfId="0" applyFill="1" applyBorder="1" applyAlignment="1">
      <alignment vertical="center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0" fillId="0" borderId="14" xfId="0" applyFill="1" applyBorder="1" applyAlignment="1">
      <alignment horizontal="left" wrapText="1"/>
    </xf>
    <xf numFmtId="49" fontId="42" fillId="0" borderId="0" xfId="5" applyNumberFormat="1" applyFont="1" applyFill="1" applyAlignment="1">
      <alignment horizontal="center"/>
    </xf>
    <xf numFmtId="0" fontId="0" fillId="0" borderId="18" xfId="0" applyFill="1" applyBorder="1" applyAlignment="1">
      <alignment wrapText="1"/>
    </xf>
    <xf numFmtId="49" fontId="21" fillId="0" borderId="0" xfId="1" applyNumberFormat="1" applyFill="1" applyAlignment="1">
      <alignment horizontal="left"/>
    </xf>
    <xf numFmtId="173" fontId="0" fillId="0" borderId="18" xfId="58" applyNumberFormat="1" applyFont="1" applyBorder="1" applyAlignment="1">
      <alignment horizontal="left" vertical="center" wrapText="1"/>
    </xf>
    <xf numFmtId="0" fontId="0" fillId="0" borderId="18" xfId="0" applyFill="1" applyBorder="1" applyAlignment="1">
      <alignment vertical="center" wrapText="1"/>
    </xf>
    <xf numFmtId="0" fontId="0" fillId="0" borderId="14" xfId="0" applyFill="1" applyBorder="1" applyAlignment="1">
      <alignment horizontal="left" vertical="top" wrapText="1"/>
    </xf>
    <xf numFmtId="14" fontId="0" fillId="0" borderId="13" xfId="0" applyNumberForma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14" fontId="0" fillId="0" borderId="18" xfId="0" applyNumberForma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14" fontId="0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wrapText="1"/>
    </xf>
    <xf numFmtId="0" fontId="0" fillId="0" borderId="0" xfId="0" applyFont="1" applyFill="1"/>
    <xf numFmtId="14" fontId="0" fillId="0" borderId="12" xfId="0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center" wrapText="1"/>
    </xf>
    <xf numFmtId="0" fontId="0" fillId="40" borderId="8" xfId="0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0" fillId="40" borderId="6" xfId="0" applyFill="1" applyBorder="1" applyAlignment="1">
      <alignment wrapText="1"/>
    </xf>
    <xf numFmtId="0" fontId="0" fillId="5" borderId="8" xfId="0" applyFill="1" applyBorder="1" applyAlignment="1"/>
    <xf numFmtId="0" fontId="6" fillId="0" borderId="7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0" fillId="0" borderId="18" xfId="0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173" fontId="0" fillId="0" borderId="0" xfId="58" applyNumberFormat="1" applyFont="1" applyBorder="1" applyAlignment="1">
      <alignment horizontal="left" vertical="center" wrapText="1"/>
    </xf>
    <xf numFmtId="0" fontId="0" fillId="0" borderId="6" xfId="0" applyFont="1" applyBorder="1" applyAlignment="1">
      <alignment vertical="center" wrapText="1"/>
    </xf>
    <xf numFmtId="0" fontId="11" fillId="0" borderId="6" xfId="0" applyFont="1" applyBorder="1"/>
    <xf numFmtId="0" fontId="0" fillId="0" borderId="13" xfId="0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18" xfId="0" applyBorder="1" applyAlignment="1">
      <alignment wrapText="1"/>
    </xf>
    <xf numFmtId="0" fontId="22" fillId="0" borderId="7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3" borderId="10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vertical="center" wrapText="1" readingOrder="1"/>
    </xf>
    <xf numFmtId="0" fontId="8" fillId="3" borderId="11" xfId="0" applyFont="1" applyFill="1" applyBorder="1" applyAlignment="1">
      <alignment vertical="center" wrapText="1" readingOrder="1"/>
    </xf>
    <xf numFmtId="0" fontId="12" fillId="0" borderId="12" xfId="0" applyFont="1" applyBorder="1" applyAlignment="1">
      <alignment vertical="center" wrapText="1" readingOrder="1"/>
    </xf>
    <xf numFmtId="0" fontId="13" fillId="0" borderId="12" xfId="0" applyFont="1" applyBorder="1" applyAlignment="1">
      <alignment vertical="center" wrapText="1" readingOrder="1"/>
    </xf>
    <xf numFmtId="0" fontId="18" fillId="0" borderId="7" xfId="0" applyFont="1" applyFill="1" applyBorder="1" applyAlignment="1">
      <alignment horizontal="center" vertical="center" wrapText="1" readingOrder="1"/>
    </xf>
    <xf numFmtId="0" fontId="19" fillId="0" borderId="2" xfId="0" applyFont="1" applyBorder="1" applyAlignment="1">
      <alignment horizontal="center" vertical="center" wrapText="1" readingOrder="1"/>
    </xf>
    <xf numFmtId="0" fontId="19" fillId="0" borderId="8" xfId="0" applyFont="1" applyBorder="1" applyAlignment="1">
      <alignment horizontal="center" vertical="center" wrapText="1" readingOrder="1"/>
    </xf>
    <xf numFmtId="0" fontId="14" fillId="0" borderId="4" xfId="0" applyFont="1" applyFill="1" applyBorder="1" applyAlignment="1">
      <alignment horizontal="center" vertical="center" wrapText="1" readingOrder="1"/>
    </xf>
    <xf numFmtId="0" fontId="6" fillId="0" borderId="3" xfId="0" applyFont="1" applyFill="1" applyBorder="1" applyAlignment="1">
      <alignment horizontal="center" vertical="center" wrapText="1" readingOrder="1"/>
    </xf>
    <xf numFmtId="0" fontId="6" fillId="0" borderId="5" xfId="0" applyFont="1" applyFill="1" applyBorder="1" applyAlignment="1">
      <alignment horizontal="center" vertical="center" wrapText="1" readingOrder="1"/>
    </xf>
    <xf numFmtId="0" fontId="8" fillId="2" borderId="7" xfId="0" applyNumberFormat="1" applyFont="1" applyFill="1" applyBorder="1" applyAlignment="1">
      <alignment vertical="center" wrapText="1" readingOrder="1"/>
    </xf>
    <xf numFmtId="0" fontId="8" fillId="2" borderId="2" xfId="0" applyNumberFormat="1" applyFont="1" applyFill="1" applyBorder="1" applyAlignment="1">
      <alignment vertical="center" wrapText="1" readingOrder="1"/>
    </xf>
    <xf numFmtId="0" fontId="8" fillId="2" borderId="7" xfId="0" applyFont="1" applyFill="1" applyBorder="1" applyAlignment="1">
      <alignment vertical="center" readingOrder="1"/>
    </xf>
    <xf numFmtId="0" fontId="8" fillId="2" borderId="2" xfId="0" applyFont="1" applyFill="1" applyBorder="1" applyAlignment="1">
      <alignment vertical="center" readingOrder="1"/>
    </xf>
    <xf numFmtId="0" fontId="0" fillId="0" borderId="13" xfId="0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13" xfId="0" quotePrefix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justify" vertical="center"/>
    </xf>
    <xf numFmtId="0" fontId="8" fillId="3" borderId="7" xfId="0" applyFont="1" applyFill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22" fillId="0" borderId="12" xfId="0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top" wrapText="1"/>
    </xf>
    <xf numFmtId="0" fontId="0" fillId="0" borderId="9" xfId="0" applyFont="1" applyBorder="1" applyAlignment="1"/>
    <xf numFmtId="0" fontId="0" fillId="0" borderId="0" xfId="0" applyFont="1" applyBorder="1" applyAlignment="1"/>
    <xf numFmtId="0" fontId="0" fillId="0" borderId="6" xfId="0" applyFont="1" applyBorder="1" applyAlignment="1"/>
    <xf numFmtId="0" fontId="0" fillId="0" borderId="9" xfId="0" applyFont="1" applyBorder="1" applyAlignment="1">
      <alignment horizontal="justify" vertical="center"/>
    </xf>
    <xf numFmtId="0" fontId="0" fillId="0" borderId="9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16" fillId="0" borderId="1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 readingOrder="1"/>
    </xf>
    <xf numFmtId="0" fontId="18" fillId="0" borderId="3" xfId="0" applyFont="1" applyFill="1" applyBorder="1" applyAlignment="1">
      <alignment horizontal="center" vertical="center" wrapText="1" readingOrder="1"/>
    </xf>
    <xf numFmtId="0" fontId="18" fillId="0" borderId="5" xfId="0" applyFont="1" applyFill="1" applyBorder="1" applyAlignment="1">
      <alignment horizontal="center" vertical="center" wrapText="1" readingOrder="1"/>
    </xf>
    <xf numFmtId="0" fontId="8" fillId="3" borderId="7" xfId="0" applyFont="1" applyFill="1" applyBorder="1" applyAlignment="1">
      <alignment vertical="center" wrapText="1" readingOrder="1"/>
    </xf>
    <xf numFmtId="0" fontId="0" fillId="0" borderId="2" xfId="0" applyBorder="1" applyAlignment="1">
      <alignment wrapText="1"/>
    </xf>
    <xf numFmtId="0" fontId="10" fillId="40" borderId="7" xfId="0" applyFont="1" applyFill="1" applyBorder="1" applyAlignment="1">
      <alignment vertical="center" wrapText="1" readingOrder="1"/>
    </xf>
    <xf numFmtId="0" fontId="0" fillId="0" borderId="2" xfId="0" applyBorder="1" applyAlignment="1">
      <alignment vertical="center" wrapText="1"/>
    </xf>
    <xf numFmtId="0" fontId="9" fillId="3" borderId="7" xfId="0" applyFont="1" applyFill="1" applyBorder="1" applyAlignment="1">
      <alignment vertical="center" wrapText="1" readingOrder="1"/>
    </xf>
    <xf numFmtId="0" fontId="9" fillId="3" borderId="2" xfId="0" applyFont="1" applyFill="1" applyBorder="1" applyAlignment="1">
      <alignment vertical="center" wrapText="1" readingOrder="1"/>
    </xf>
    <xf numFmtId="0" fontId="20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 readingOrder="1"/>
    </xf>
    <xf numFmtId="0" fontId="10" fillId="40" borderId="4" xfId="0" applyFont="1" applyFill="1" applyBorder="1" applyAlignment="1">
      <alignment horizontal="center" vertical="center" wrapText="1" readingOrder="1"/>
    </xf>
    <xf numFmtId="0" fontId="10" fillId="40" borderId="10" xfId="0" applyFont="1" applyFill="1" applyBorder="1" applyAlignment="1">
      <alignment horizontal="center" vertical="center" wrapText="1" readingOrder="1"/>
    </xf>
    <xf numFmtId="164" fontId="10" fillId="40" borderId="3" xfId="0" applyNumberFormat="1" applyFont="1" applyFill="1" applyBorder="1" applyAlignment="1">
      <alignment horizontal="left" vertical="center" wrapText="1" readingOrder="1"/>
    </xf>
    <xf numFmtId="164" fontId="10" fillId="40" borderId="1" xfId="0" applyNumberFormat="1" applyFont="1" applyFill="1" applyBorder="1" applyAlignment="1">
      <alignment horizontal="left" vertical="center" wrapText="1" readingOrder="1"/>
    </xf>
    <xf numFmtId="0" fontId="3" fillId="0" borderId="0" xfId="46" applyAlignment="1">
      <alignment wrapText="1"/>
    </xf>
    <xf numFmtId="0" fontId="0" fillId="0" borderId="0" xfId="0" applyAlignment="1">
      <alignment wrapText="1"/>
    </xf>
    <xf numFmtId="0" fontId="25" fillId="0" borderId="21" xfId="4" applyFont="1" applyFill="1" applyBorder="1" applyAlignment="1">
      <alignment horizontal="left" vertical="center" wrapText="1"/>
    </xf>
  </cellXfs>
  <cellStyles count="59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 2" xfId="2" xr:uid="{00000000-0005-0000-0000-00001B000000}"/>
    <cellStyle name="Comma 3" xfId="49" xr:uid="{00000000-0005-0000-0000-00001C000000}"/>
    <cellStyle name="Comma 4" xfId="52" xr:uid="{00000000-0005-0000-0000-00001D000000}"/>
    <cellStyle name="Comma 5" xfId="55" xr:uid="{00000000-0005-0000-0000-00001E000000}"/>
    <cellStyle name="Currency" xfId="58" builtinId="4"/>
    <cellStyle name="Currency 2" xfId="50" xr:uid="{00000000-0005-0000-0000-000020000000}"/>
    <cellStyle name="Currency 3" xfId="53" xr:uid="{00000000-0005-0000-0000-000021000000}"/>
    <cellStyle name="Currency 4" xfId="56" xr:uid="{00000000-0005-0000-0000-000022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" builtinId="8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3" xr:uid="{00000000-0005-0000-0000-00002E000000}"/>
    <cellStyle name="Normal 2 2" xfId="4" xr:uid="{00000000-0005-0000-0000-00002F000000}"/>
    <cellStyle name="Normal 3" xfId="5" xr:uid="{00000000-0005-0000-0000-000030000000}"/>
    <cellStyle name="Normal 4" xfId="46" xr:uid="{00000000-0005-0000-0000-000031000000}"/>
    <cellStyle name="Normal 4 2" xfId="54" xr:uid="{00000000-0005-0000-0000-000032000000}"/>
    <cellStyle name="Normal 4 3" xfId="57" xr:uid="{00000000-0005-0000-0000-000033000000}"/>
    <cellStyle name="Note 2" xfId="48" xr:uid="{00000000-0005-0000-0000-000034000000}"/>
    <cellStyle name="Output" xfId="15" builtinId="21" customBuiltin="1"/>
    <cellStyle name="Title" xfId="6" builtinId="15" customBuiltin="1"/>
    <cellStyle name="Title 2" xfId="51" xr:uid="{00000000-0005-0000-0000-000037000000}"/>
    <cellStyle name="Title 3" xfId="47" xr:uid="{00000000-0005-0000-0000-000038000000}"/>
    <cellStyle name="Total" xfId="21" builtinId="25" customBuiltin="1"/>
    <cellStyle name="Warning Text" xfId="1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CC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1</xdr:col>
      <xdr:colOff>288925</xdr:colOff>
      <xdr:row>6</xdr:row>
      <xdr:rowOff>65617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2875"/>
          <a:ext cx="889000" cy="89429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981710</xdr:colOff>
      <xdr:row>6</xdr:row>
      <xdr:rowOff>1580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710" cy="11445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981710</xdr:colOff>
      <xdr:row>6</xdr:row>
      <xdr:rowOff>1580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710" cy="114458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981710</xdr:colOff>
      <xdr:row>6</xdr:row>
      <xdr:rowOff>1580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710" cy="11445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%20Expense%20Disclosure%20Workbook%20for%20October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E%20Expense%20Disclosure%20Workbook%20for%20July%20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E%20Expense%20Disclosure%20Workbook%20for%20August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"/>
      <sheetName val="Hospitality"/>
      <sheetName val="Gifts and Benefits"/>
      <sheetName val="All other  expenses"/>
      <sheetName val="Reconciliation"/>
      <sheetName val="Accredo October 17"/>
      <sheetName val="Orbit October 17"/>
      <sheetName val="P-Card October 17"/>
      <sheetName val="Taxi charge October 17"/>
      <sheetName val="Vodaphone October 17"/>
      <sheetName val="Trip USA"/>
      <sheetName val="Trip  Nelson"/>
      <sheetName val="Trip  Auckland"/>
    </sheetNames>
    <sheetDataSet>
      <sheetData sheetId="0">
        <row r="9">
          <cell r="B9">
            <v>73.22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"/>
      <sheetName val="Hospitality"/>
      <sheetName val="Gifts and Benefits"/>
      <sheetName val="All other  expenses"/>
      <sheetName val="Reconciliation"/>
      <sheetName val="Accredo GL July"/>
      <sheetName val="Orbit July 17"/>
      <sheetName val="Taxi charge July 17"/>
      <sheetName val="P-Card July 17"/>
      <sheetName val="Vodaphone July 17"/>
      <sheetName val="Trip USA"/>
      <sheetName val="Trip  Nelson"/>
      <sheetName val="Trip  Auckland"/>
    </sheetNames>
    <sheetDataSet>
      <sheetData sheetId="0">
        <row r="25">
          <cell r="B25">
            <v>65.22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vel"/>
      <sheetName val="Hospitality"/>
      <sheetName val="Gifts and Benefits"/>
      <sheetName val="All other  expenses"/>
      <sheetName val="Reconciliation"/>
      <sheetName val="Accredo August 17"/>
      <sheetName val="Orbit August 17"/>
      <sheetName val="P-Card August 17"/>
      <sheetName val="Taxi charge August 17"/>
      <sheetName val="Vodaphone August 17"/>
      <sheetName val="Trip USA"/>
      <sheetName val="Trip  Nelson"/>
      <sheetName val="Trip  Aucklan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9">
          <cell r="B29">
            <v>335.65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uzanne McPherson" refreshedDate="42963.606837500003" createdVersion="5" refreshedVersion="5" minRefreshableVersion="3" recordCount="32" xr:uid="{00000000-000A-0000-FFFF-FFFF00000000}">
  <cacheSource type="worksheet">
    <worksheetSource ref="A1:Q33" sheet="Orbit July 17"/>
  </cacheSource>
  <cacheFields count="17">
    <cacheField name="A/C Code" numFmtId="0">
      <sharedItems containsSemiMixedTypes="0" containsString="0" containsNumber="1" containsInteger="1" minValue="3605" maxValue="3705" count="5">
        <n v="3605"/>
        <n v="3610"/>
        <n v="3620"/>
        <n v="3635"/>
        <n v="3705"/>
      </sharedItems>
    </cacheField>
    <cacheField name="Domestic_FD" numFmtId="0">
      <sharedItems/>
    </cacheField>
    <cacheField name="VendorType" numFmtId="0">
      <sharedItems/>
    </cacheField>
    <cacheField name="OtherProd_FD" numFmtId="0">
      <sharedItems containsBlank="1"/>
    </cacheField>
    <cacheField name="Cost Centre" numFmtId="0">
      <sharedItems containsSemiMixedTypes="0" containsString="0" containsNumber="1" containsInteger="1" minValue="100" maxValue="100"/>
    </cacheField>
    <cacheField name="Project" numFmtId="0">
      <sharedItems/>
    </cacheField>
    <cacheField name="Region" numFmtId="0">
      <sharedItems/>
    </cacheField>
    <cacheField name="Approver" numFmtId="0">
      <sharedItems/>
    </cacheField>
    <cacheField name="Departure Date" numFmtId="14">
      <sharedItems containsSemiMixedTypes="0" containsNonDate="0" containsDate="1" containsString="0" minDate="2017-05-27T00:00:00" maxDate="2017-08-12T00:00:00" count="8">
        <d v="2017-07-18T00:00:00"/>
        <d v="2017-07-21T00:00:00"/>
        <d v="2017-07-28T00:00:00"/>
        <d v="2017-08-04T00:00:00"/>
        <d v="2017-08-06T00:00:00"/>
        <d v="2017-08-11T00:00:00"/>
        <d v="2017-05-27T00:00:00"/>
        <d v="2017-06-28T00:00:00"/>
      </sharedItems>
    </cacheField>
    <cacheField name="Passenger Name" numFmtId="0">
      <sharedItems/>
    </cacheField>
    <cacheField name="Reason for Travel" numFmtId="0">
      <sharedItems count="8">
        <s v="Attend Dinner And Welcome"/>
        <s v="Attend Dinner &amp; Official Welcome"/>
        <s v="Attend Mtg At Lincoln"/>
        <s v="Address Conference"/>
        <s v="Address Inzbc Conference"/>
        <s v="Meetings"/>
        <s v="Attend Conference"/>
        <s v="Industry Roadshow"/>
      </sharedItems>
    </cacheField>
    <cacheField name="Net" numFmtId="0">
      <sharedItems containsSemiMixedTypes="0" containsString="0" containsNumber="1" minValue="0.5" maxValue="10104.9"/>
    </cacheField>
    <cacheField name="GST" numFmtId="0">
      <sharedItems containsSemiMixedTypes="0" containsString="0" containsNumber="1" minValue="0" maxValue="61.72"/>
    </cacheField>
    <cacheField name="Payable" numFmtId="0">
      <sharedItems containsSemiMixedTypes="0" containsString="0" containsNumber="1" minValue="0.57999999999999996" maxValue="10104.9"/>
    </cacheField>
    <cacheField name="date" numFmtId="0">
      <sharedItems/>
    </cacheField>
    <cacheField name="Text for Journal" numFmtId="0">
      <sharedItems/>
    </cacheField>
    <cacheField name="concat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x v="0"/>
    <s v="D"/>
    <s v="OTHER"/>
    <s v="Fee - Online Domestic"/>
    <n v="100"/>
    <s v="Admn"/>
    <s v="Ronz"/>
    <s v="Tereska Thornton"/>
    <x v="0"/>
    <s v="Mcpherson Grant"/>
    <x v="0"/>
    <n v="8"/>
    <n v="1.2"/>
    <n v="9.1999999999999993"/>
    <s v="18/07"/>
    <s v="Mcpherson GrantAttend Dinner And Welcome18/07"/>
    <s v="3605 100 Admn Wgtn "/>
  </r>
  <r>
    <x v="0"/>
    <s v="D"/>
    <s v="OTHER"/>
    <s v="Fee - Online Domestic"/>
    <n v="100"/>
    <s v="Admn"/>
    <s v="Ronz"/>
    <s v="Tereska Thornton"/>
    <x v="0"/>
    <s v="Mcpherson Grant"/>
    <x v="1"/>
    <n v="8"/>
    <n v="1.2"/>
    <n v="9.1999999999999993"/>
    <s v="18/07"/>
    <s v="Mcpherson GrantAttend Dinner &amp; Official Welcome18/07"/>
    <s v="3605 100 Admn Wgtn "/>
  </r>
  <r>
    <x v="0"/>
    <s v="D"/>
    <s v="OTHER"/>
    <s v="Automated Line Item Fee"/>
    <n v="100"/>
    <s v="Admn"/>
    <s v="Ronz"/>
    <s v="Tereska Thornton"/>
    <x v="0"/>
    <s v="Mcpherson Grant"/>
    <x v="0"/>
    <n v="0.5"/>
    <n v="0.08"/>
    <n v="0.57999999999999996"/>
    <s v="18/07"/>
    <s v="Mcpherson GrantAttend Dinner And Welcome18/07"/>
    <s v="3605 100 Admn Wgtn "/>
  </r>
  <r>
    <x v="0"/>
    <s v="D"/>
    <s v="OTHER"/>
    <s v="Automated Line Item Fee"/>
    <n v="100"/>
    <s v="Admn"/>
    <s v="Ronz"/>
    <s v="Tereska Thornton"/>
    <x v="0"/>
    <s v="Mcpherson Grant"/>
    <x v="0"/>
    <n v="0.5"/>
    <n v="0.08"/>
    <n v="0.57999999999999996"/>
    <s v="18/07"/>
    <s v="Mcpherson GrantAttend Dinner And Welcome18/07"/>
    <s v="3605 100 Admn Wgtn "/>
  </r>
  <r>
    <x v="0"/>
    <s v="D"/>
    <s v="OTHER"/>
    <s v="Fee - Online Domestic"/>
    <n v="100"/>
    <s v="Admn"/>
    <s v="Chch"/>
    <s v="Tereska Thornton"/>
    <x v="1"/>
    <s v="Mcpherson Grant"/>
    <x v="2"/>
    <n v="8"/>
    <n v="1.2"/>
    <n v="9.1999999999999993"/>
    <s v="21/07"/>
    <s v="Mcpherson GrantAttend Mtg At Lincoln21/07"/>
    <s v="3605 100 Admn Wgtn "/>
  </r>
  <r>
    <x v="0"/>
    <s v="D"/>
    <s v="OTHER"/>
    <s v="Fee - Online Domestic"/>
    <n v="100"/>
    <s v="Admn"/>
    <s v="Akl0"/>
    <s v="Tereska Thornton"/>
    <x v="2"/>
    <s v="Mcpherson Grant"/>
    <x v="3"/>
    <n v="8"/>
    <n v="1.2"/>
    <n v="9.1999999999999993"/>
    <s v="28/07"/>
    <s v="Mcpherson GrantAddress Conference28/07"/>
    <s v="3605 100 Admn Wgtn "/>
  </r>
  <r>
    <x v="0"/>
    <s v="D"/>
    <s v="OTHER"/>
    <s v="Fee - Online Domestic"/>
    <n v="100"/>
    <s v="Admn"/>
    <s v="Akl0"/>
    <s v="Tereska Thornton"/>
    <x v="3"/>
    <s v="Mcpherson Grant"/>
    <x v="4"/>
    <n v="8"/>
    <n v="1.2"/>
    <n v="9.1999999999999993"/>
    <s v="04/08"/>
    <s v="Mcpherson GrantAddress Inzbc Conference04/08"/>
    <s v="3605 100 Admn Wgtn "/>
  </r>
  <r>
    <x v="0"/>
    <s v="D"/>
    <s v="OTHER"/>
    <s v="Amendment Fee - Domestic"/>
    <n v="100"/>
    <s v="Admn"/>
    <s v="Akl0"/>
    <s v="Tereska Thornton"/>
    <x v="3"/>
    <s v="Mcpherson Grant"/>
    <x v="4"/>
    <n v="10"/>
    <n v="1.5"/>
    <n v="11.5"/>
    <s v="04/08"/>
    <s v="Mcpherson GrantAddress Inzbc Conference04/08"/>
    <s v="3605 100 Admn Wgtn "/>
  </r>
  <r>
    <x v="0"/>
    <s v="I"/>
    <s v="OTHER"/>
    <s v="Fee - Offline Longhaul"/>
    <n v="100"/>
    <s v="Admn"/>
    <s v="Na00"/>
    <s v="Tereska Thornton"/>
    <x v="4"/>
    <s v="Mcpherson Grant"/>
    <x v="5"/>
    <n v="177.5"/>
    <n v="0"/>
    <n v="177.5"/>
    <s v="06/08"/>
    <s v="Mcpherson GrantMeetings06/08"/>
    <s v="3605 100 Admn Wgtn "/>
  </r>
  <r>
    <x v="0"/>
    <s v="T"/>
    <s v="OTHER"/>
    <s v="Fee - Online Transtas"/>
    <n v="100"/>
    <s v="Admn"/>
    <s v="Au00"/>
    <s v="Tereska Thornton"/>
    <x v="5"/>
    <s v="Mcpherson Grant"/>
    <x v="6"/>
    <n v="8"/>
    <n v="0"/>
    <n v="8"/>
    <s v="11/08"/>
    <s v="Mcpherson GrantAttend Conference11/08"/>
    <s v="3605 100 Admn Wgtn "/>
  </r>
  <r>
    <x v="1"/>
    <s v="D"/>
    <s v="TKT"/>
    <m/>
    <n v="100"/>
    <s v="Admn"/>
    <s v="Wgtn"/>
    <s v="Tereska Thornton"/>
    <x v="0"/>
    <s v="Mcpherson Grant"/>
    <x v="1"/>
    <n v="402.88"/>
    <n v="60.43"/>
    <n v="463.31"/>
    <s v="18/07"/>
    <s v="Mcpherson GrantAttend Dinner &amp; Official Welcome18/07"/>
    <s v="3610 100 Admn Wgtn "/>
  </r>
  <r>
    <x v="1"/>
    <s v="D"/>
    <s v="TKT"/>
    <m/>
    <n v="100"/>
    <s v="Admn"/>
    <s v="Wgtn"/>
    <s v="Tereska Thornton"/>
    <x v="1"/>
    <s v="Mcpherson Grant"/>
    <x v="2"/>
    <n v="283.22000000000003"/>
    <n v="42.48"/>
    <n v="325.7"/>
    <s v="21/07"/>
    <s v="Mcpherson GrantAttend Mtg At Lincoln21/07"/>
    <s v="3610 100 Admn Wgtn "/>
  </r>
  <r>
    <x v="1"/>
    <s v="D"/>
    <s v="TKT"/>
    <m/>
    <n v="100"/>
    <s v="Admn"/>
    <s v="Wgtn"/>
    <s v="Tereska Thornton"/>
    <x v="1"/>
    <s v="Mcpherson Grant"/>
    <x v="2"/>
    <n v="257.39999999999998"/>
    <n v="38.61"/>
    <n v="296.01"/>
    <s v="21/07"/>
    <s v="Mcpherson GrantAttend Mtg At Lincoln21/07"/>
    <s v="3610 100 Admn Wgtn "/>
  </r>
  <r>
    <x v="1"/>
    <s v="D"/>
    <s v="TKT"/>
    <m/>
    <n v="100"/>
    <s v="Admn"/>
    <s v="Wgtn"/>
    <s v="Tereska Thornton"/>
    <x v="2"/>
    <s v="Mcpherson Grant"/>
    <x v="3"/>
    <n v="222.96"/>
    <n v="33.44"/>
    <n v="256.39999999999998"/>
    <s v="28/07"/>
    <s v="Mcpherson GrantAddress Conference28/07"/>
    <s v="3610 100 Admn Wgtn "/>
  </r>
  <r>
    <x v="1"/>
    <s v="D"/>
    <s v="TKT"/>
    <m/>
    <n v="100"/>
    <s v="Admn"/>
    <s v="Wgtn"/>
    <s v="Tereska Thornton"/>
    <x v="2"/>
    <s v="Mcpherson Grant"/>
    <x v="3"/>
    <n v="240.17"/>
    <n v="36.03"/>
    <n v="276.2"/>
    <s v="28/07"/>
    <s v="Mcpherson GrantAddress Conference28/07"/>
    <s v="3610 100 Admn Wgtn "/>
  </r>
  <r>
    <x v="1"/>
    <s v="D"/>
    <s v="TKT"/>
    <m/>
    <n v="100"/>
    <s v="Admn"/>
    <s v="Wgtn"/>
    <s v="Tereska Thornton"/>
    <x v="3"/>
    <s v="Mcpherson Grant"/>
    <x v="4"/>
    <n v="411.48"/>
    <n v="61.72"/>
    <n v="473.2"/>
    <s v="04/08"/>
    <s v="Mcpherson GrantAddress Inzbc Conference04/08"/>
    <s v="3610 100 Admn Wgtn "/>
  </r>
  <r>
    <x v="2"/>
    <s v="D"/>
    <s v="HOTEL"/>
    <m/>
    <n v="100"/>
    <s v="Admn"/>
    <s v="Wgtn"/>
    <s v="Tereska Thornton"/>
    <x v="0"/>
    <s v="Mcpherson Grant"/>
    <x v="0"/>
    <n v="4.3499999999999996"/>
    <n v="0.65"/>
    <n v="5"/>
    <s v="18/07"/>
    <s v="Mcpherson GrantAttend Dinner And Welcome18/07"/>
    <s v="3620 100 Admn Wgtn "/>
  </r>
  <r>
    <x v="2"/>
    <s v="D"/>
    <s v="HOTEL"/>
    <m/>
    <n v="100"/>
    <s v="Admn"/>
    <s v="Wgtn"/>
    <s v="Tereska Thornton"/>
    <x v="0"/>
    <s v="Mcpherson Grant"/>
    <x v="0"/>
    <n v="138.26"/>
    <n v="20.74"/>
    <n v="159"/>
    <s v="18/07"/>
    <s v="Mcpherson GrantAttend Dinner And Welcome18/07"/>
    <s v="3620 100 Admn Wgtn "/>
  </r>
  <r>
    <x v="2"/>
    <s v="D"/>
    <s v="OTHER"/>
    <s v="Charge Back - Domestic Car"/>
    <n v="100"/>
    <s v="I210"/>
    <s v="Wgtn"/>
    <s v="Tereska Thornton"/>
    <x v="6"/>
    <s v="Mcpherson Grant"/>
    <x v="5"/>
    <n v="7"/>
    <n v="1.05"/>
    <n v="8.0500000000000007"/>
    <s v="27/05"/>
    <s v="Mcpherson GrantMeetings27/05"/>
    <s v="3620 100 I210 Wgtn "/>
  </r>
  <r>
    <x v="2"/>
    <s v="D"/>
    <s v="OTHER"/>
    <s v="Charge Back - Domestic Car"/>
    <n v="100"/>
    <s v="Admn"/>
    <s v="Wgtn"/>
    <s v="Alan Johnston"/>
    <x v="7"/>
    <s v="Mcpherson Grant"/>
    <x v="7"/>
    <n v="7"/>
    <n v="1.05"/>
    <n v="8.0500000000000007"/>
    <s v="28/06"/>
    <s v="Mcpherson GrantIndustry Roadshow28/06"/>
    <s v="3620 100 Admn Wgtn "/>
  </r>
  <r>
    <x v="2"/>
    <s v="D"/>
    <s v="OTHER"/>
    <s v="Charge Back - Domestic Hotel"/>
    <n v="100"/>
    <s v="Admn"/>
    <s v="Wgtn"/>
    <s v="Tereska Thornton"/>
    <x v="0"/>
    <s v="Mcpherson Grant"/>
    <x v="0"/>
    <n v="7"/>
    <n v="1.05"/>
    <n v="8.0500000000000007"/>
    <s v="18/07"/>
    <s v="Mcpherson GrantAttend Dinner And Welcome18/07"/>
    <s v="3620 100 Admn Wgtn "/>
  </r>
  <r>
    <x v="2"/>
    <s v="D"/>
    <s v="OTHER"/>
    <s v="Charge Back - Domestic Car"/>
    <n v="100"/>
    <s v="Admn"/>
    <s v="Wgtn"/>
    <s v="Tereska Thornton"/>
    <x v="0"/>
    <s v="Mcpherson Grant"/>
    <x v="1"/>
    <n v="7"/>
    <n v="1.05"/>
    <n v="8.0500000000000007"/>
    <s v="18/07"/>
    <s v="Mcpherson GrantAttend Dinner &amp; Official Welcome18/07"/>
    <s v="3620 100 Admn Wgtn "/>
  </r>
  <r>
    <x v="2"/>
    <s v="D"/>
    <s v="OTHER"/>
    <s v="Charge Back - Domestic Car"/>
    <n v="100"/>
    <s v="Admn"/>
    <s v="Wgtn"/>
    <s v="Tereska Thornton"/>
    <x v="2"/>
    <s v="Mcpherson Grant"/>
    <x v="3"/>
    <n v="7"/>
    <n v="1.05"/>
    <n v="8.0500000000000007"/>
    <s v="28/07"/>
    <s v="Mcpherson GrantAddress Conference28/07"/>
    <s v="3620 100 Admn Wgtn "/>
  </r>
  <r>
    <x v="3"/>
    <s v="I"/>
    <s v="CARCOMPANY"/>
    <m/>
    <n v="100"/>
    <s v="I210"/>
    <s v="Wgtn"/>
    <s v="Tereska Thornton"/>
    <x v="6"/>
    <s v="Mcpherson Grant"/>
    <x v="5"/>
    <n v="552.73"/>
    <n v="0"/>
    <n v="552.73"/>
    <s v="27/05"/>
    <s v="Mcpherson GrantMeetings27/05"/>
    <s v="3635 100 I210 Wgtn "/>
  </r>
  <r>
    <x v="3"/>
    <s v="D"/>
    <s v="CARCOMPANY"/>
    <m/>
    <n v="100"/>
    <s v="Admn"/>
    <s v="Wgtn"/>
    <s v="Alan Johnston"/>
    <x v="7"/>
    <s v="Mcpherson Grant"/>
    <x v="7"/>
    <n v="9"/>
    <n v="1.35"/>
    <n v="10.35"/>
    <s v="28/06"/>
    <s v="Mcpherson GrantIndustry Roadshow28/06"/>
    <s v="3635 100 Admn Wgtn "/>
  </r>
  <r>
    <x v="3"/>
    <s v="D"/>
    <s v="CARCOMPANY"/>
    <m/>
    <n v="100"/>
    <s v="Admn"/>
    <s v="Wgtn"/>
    <s v="Alan Johnston"/>
    <x v="7"/>
    <s v="Mcpherson Grant"/>
    <x v="7"/>
    <n v="150.6"/>
    <n v="22.59"/>
    <n v="173.19"/>
    <s v="28/06"/>
    <s v="Mcpherson GrantIndustry Roadshow28/06"/>
    <s v="3635 100 Admn Wgtn "/>
  </r>
  <r>
    <x v="3"/>
    <s v="D"/>
    <s v="CARCOMPANY"/>
    <m/>
    <n v="100"/>
    <s v="Admn"/>
    <s v="Wgtn"/>
    <s v="Tereska Thornton"/>
    <x v="0"/>
    <s v="Mcpherson Grant"/>
    <x v="1"/>
    <n v="3"/>
    <n v="0.45"/>
    <n v="3.45"/>
    <s v="18/07"/>
    <s v="Mcpherson GrantAttend Dinner &amp; Official Welcome18/07"/>
    <s v="3635 100 Admn Wgtn "/>
  </r>
  <r>
    <x v="3"/>
    <s v="D"/>
    <s v="CARCOMPANY"/>
    <m/>
    <n v="100"/>
    <s v="Admn"/>
    <s v="Wgtn"/>
    <s v="Tereska Thornton"/>
    <x v="0"/>
    <s v="Mcpherson Grant"/>
    <x v="1"/>
    <n v="50.2"/>
    <n v="7.53"/>
    <n v="57.73"/>
    <s v="18/07"/>
    <s v="Mcpherson GrantAttend Dinner &amp; Official Welcome18/07"/>
    <s v="3635 100 Admn Wgtn "/>
  </r>
  <r>
    <x v="3"/>
    <s v="D"/>
    <s v="CARCOMPANY"/>
    <m/>
    <n v="100"/>
    <s v="Admn"/>
    <s v="Wgtn"/>
    <s v="Tereska Thornton"/>
    <x v="2"/>
    <s v="Mcpherson Grant"/>
    <x v="3"/>
    <n v="49.1"/>
    <n v="7.37"/>
    <n v="56.47"/>
    <s v="28/07"/>
    <s v="Mcpherson GrantAddress Conference28/07"/>
    <s v="3635 100 Admn Wgtn "/>
  </r>
  <r>
    <x v="4"/>
    <s v="I"/>
    <s v="TKT"/>
    <m/>
    <n v="100"/>
    <s v="Admn"/>
    <s v="Na00"/>
    <s v="Tereska Thornton"/>
    <x v="4"/>
    <s v="Mcpherson Grant"/>
    <x v="5"/>
    <n v="10104.9"/>
    <n v="0"/>
    <n v="10104.9"/>
    <s v="06/08"/>
    <s v="Mcpherson GrantMeetings06/08"/>
    <s v="3705 100 Admn Na00 "/>
  </r>
  <r>
    <x v="4"/>
    <s v="I"/>
    <s v="TKT"/>
    <m/>
    <n v="100"/>
    <s v="Admn"/>
    <s v="Na00"/>
    <s v="Tereska Thornton"/>
    <x v="4"/>
    <s v="Mcpherson Grant"/>
    <x v="5"/>
    <n v="7567.72"/>
    <n v="0"/>
    <n v="7567.72"/>
    <s v="06/08"/>
    <s v="Mcpherson GrantMeetings06/08"/>
    <s v="3705 100 Admn Na00 "/>
  </r>
  <r>
    <x v="4"/>
    <s v="T"/>
    <s v="TKT"/>
    <m/>
    <n v="100"/>
    <s v="Admn"/>
    <s v="Au00"/>
    <s v="Tereska Thornton"/>
    <x v="5"/>
    <s v="Mcpherson Grant"/>
    <x v="6"/>
    <n v="607.63"/>
    <n v="0"/>
    <n v="607.63"/>
    <s v="11/08"/>
    <s v="Mcpherson GrantAttend Conference11/08"/>
    <s v="3705 100 Admn Au00 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B35:D66" firstHeaderRow="1" firstDataRow="1" firstDataCol="2"/>
  <pivotFields count="17">
    <pivotField axis="axisRow" outline="0" showAll="0" defaultSubtotal="0">
      <items count="5">
        <item x="0"/>
        <item x="1"/>
        <item x="2"/>
        <item x="3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showAll="0"/>
    <pivotField showAll="0"/>
    <pivotField showAll="0"/>
    <pivotField showAll="0"/>
    <pivotField showAll="0"/>
    <pivotField showAll="0"/>
    <pivotField showAll="0"/>
    <pivotField axis="axisRow" numFmtId="14" showAll="0">
      <items count="9">
        <item x="6"/>
        <item x="7"/>
        <item x="0"/>
        <item x="1"/>
        <item x="2"/>
        <item x="3"/>
        <item x="4"/>
        <item x="5"/>
        <item t="default"/>
      </items>
    </pivotField>
    <pivotField showAll="0"/>
    <pivotField axis="axisRow" outline="0" showAll="0" defaultSubtotal="0">
      <items count="8">
        <item x="3"/>
        <item x="4"/>
        <item x="6"/>
        <item x="1"/>
        <item x="0"/>
        <item x="2"/>
        <item x="7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showAll="0"/>
    <pivotField showAll="0"/>
    <pivotField showAll="0"/>
    <pivotField showAll="0"/>
    <pivotField showAll="0"/>
    <pivotField showAll="0"/>
  </pivotFields>
  <rowFields count="3">
    <field x="8"/>
    <field x="10"/>
    <field x="0"/>
  </rowFields>
  <rowItems count="31">
    <i>
      <x/>
    </i>
    <i r="1">
      <x v="7"/>
      <x v="2"/>
    </i>
    <i r="2">
      <x v="3"/>
    </i>
    <i>
      <x v="1"/>
    </i>
    <i r="1">
      <x v="6"/>
      <x v="2"/>
    </i>
    <i r="2">
      <x v="3"/>
    </i>
    <i>
      <x v="2"/>
    </i>
    <i r="1">
      <x v="3"/>
      <x/>
    </i>
    <i r="2">
      <x v="1"/>
    </i>
    <i r="2">
      <x v="2"/>
    </i>
    <i r="2">
      <x v="3"/>
    </i>
    <i r="1">
      <x v="4"/>
      <x/>
    </i>
    <i r="2">
      <x v="2"/>
    </i>
    <i>
      <x v="3"/>
    </i>
    <i r="1">
      <x v="5"/>
      <x/>
    </i>
    <i r="2">
      <x v="1"/>
    </i>
    <i>
      <x v="4"/>
    </i>
    <i r="1">
      <x/>
      <x/>
    </i>
    <i r="2">
      <x v="1"/>
    </i>
    <i r="2">
      <x v="2"/>
    </i>
    <i r="2">
      <x v="3"/>
    </i>
    <i>
      <x v="5"/>
    </i>
    <i r="1">
      <x v="1"/>
      <x/>
    </i>
    <i r="2">
      <x v="1"/>
    </i>
    <i>
      <x v="6"/>
    </i>
    <i r="1">
      <x v="7"/>
      <x/>
    </i>
    <i r="2">
      <x v="4"/>
    </i>
    <i>
      <x v="7"/>
    </i>
    <i r="1">
      <x v="2"/>
      <x/>
    </i>
    <i r="2">
      <x v="4"/>
    </i>
    <i t="grand">
      <x/>
    </i>
  </rowItems>
  <colItems count="1">
    <i/>
  </colItems>
  <dataFields count="1">
    <dataField name="Sum of Net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  <pageSetUpPr fitToPage="1"/>
  </sheetPr>
  <dimension ref="A1:K163"/>
  <sheetViews>
    <sheetView tabSelected="1" topLeftCell="A106" zoomScaleNormal="100" workbookViewId="0">
      <selection activeCell="I124" sqref="I124"/>
    </sheetView>
  </sheetViews>
  <sheetFormatPr defaultColWidth="9.140625" defaultRowHeight="12.75" x14ac:dyDescent="0.2"/>
  <cols>
    <col min="1" max="1" width="23.28515625" style="6" customWidth="1"/>
    <col min="2" max="2" width="16.7109375" style="1" customWidth="1"/>
    <col min="3" max="3" width="63.5703125" style="1" customWidth="1"/>
    <col min="4" max="4" width="15.85546875" style="1" customWidth="1"/>
    <col min="5" max="5" width="9.140625" style="1"/>
    <col min="6" max="6" width="10.140625" style="1" bestFit="1" customWidth="1"/>
    <col min="7" max="7" width="18.28515625" style="1" bestFit="1" customWidth="1"/>
    <col min="8" max="8" width="36" style="1" customWidth="1"/>
    <col min="9" max="9" width="68.42578125" style="1" bestFit="1" customWidth="1"/>
    <col min="10" max="16384" width="9.140625" style="1"/>
  </cols>
  <sheetData>
    <row r="1" spans="1:5" ht="36" customHeight="1" x14ac:dyDescent="0.2">
      <c r="A1" s="420" t="s">
        <v>17</v>
      </c>
      <c r="B1" s="421"/>
      <c r="C1" s="421"/>
      <c r="D1" s="422"/>
    </row>
    <row r="2" spans="1:5" ht="36" customHeight="1" x14ac:dyDescent="0.2">
      <c r="A2" s="28" t="s">
        <v>7</v>
      </c>
      <c r="B2" s="428" t="s">
        <v>42</v>
      </c>
      <c r="C2" s="428"/>
      <c r="D2" s="428"/>
    </row>
    <row r="3" spans="1:5" ht="36" customHeight="1" x14ac:dyDescent="0.2">
      <c r="A3" s="28" t="s">
        <v>8</v>
      </c>
      <c r="B3" s="429" t="s">
        <v>43</v>
      </c>
      <c r="C3" s="429"/>
      <c r="D3" s="429"/>
    </row>
    <row r="4" spans="1:5" ht="36" customHeight="1" x14ac:dyDescent="0.2">
      <c r="A4" s="28" t="s">
        <v>3</v>
      </c>
      <c r="B4" s="429" t="s">
        <v>431</v>
      </c>
      <c r="C4" s="429"/>
      <c r="D4" s="429"/>
    </row>
    <row r="5" spans="1:5" s="3" customFormat="1" ht="36" customHeight="1" x14ac:dyDescent="0.2">
      <c r="A5" s="430" t="s">
        <v>9</v>
      </c>
      <c r="B5" s="431"/>
      <c r="C5" s="431"/>
      <c r="D5" s="432"/>
    </row>
    <row r="6" spans="1:5" s="3" customFormat="1" ht="35.25" customHeight="1" x14ac:dyDescent="0.2">
      <c r="A6" s="433" t="s">
        <v>35</v>
      </c>
      <c r="B6" s="434"/>
      <c r="C6" s="434"/>
      <c r="D6" s="435"/>
    </row>
    <row r="7" spans="1:5" s="4" customFormat="1" ht="19.5" customHeight="1" x14ac:dyDescent="0.2">
      <c r="A7" s="425" t="s">
        <v>46</v>
      </c>
      <c r="B7" s="426"/>
      <c r="C7" s="426"/>
      <c r="D7" s="427"/>
    </row>
    <row r="8" spans="1:5" s="23" customFormat="1" ht="25.5" x14ac:dyDescent="0.2">
      <c r="A8" s="21" t="s">
        <v>19</v>
      </c>
      <c r="B8" s="22" t="s">
        <v>44</v>
      </c>
      <c r="C8" s="22" t="s">
        <v>45</v>
      </c>
      <c r="D8" s="400" t="s">
        <v>50</v>
      </c>
    </row>
    <row r="9" spans="1:5" s="249" customFormat="1" x14ac:dyDescent="0.2">
      <c r="A9" s="352" t="s">
        <v>410</v>
      </c>
      <c r="B9" s="345">
        <f>'Accredo GL July'!I104</f>
        <v>17672.62</v>
      </c>
      <c r="C9" s="414" t="s">
        <v>548</v>
      </c>
      <c r="D9" s="350" t="s">
        <v>100</v>
      </c>
      <c r="E9" s="308"/>
    </row>
    <row r="10" spans="1:5" s="249" customFormat="1" x14ac:dyDescent="0.2">
      <c r="A10" s="353"/>
      <c r="B10" s="318">
        <v>2137.12</v>
      </c>
      <c r="C10" s="415"/>
      <c r="D10" s="351" t="s">
        <v>424</v>
      </c>
      <c r="E10" s="308"/>
    </row>
    <row r="11" spans="1:5" s="291" customFormat="1" x14ac:dyDescent="0.2">
      <c r="A11" s="354"/>
      <c r="B11" s="318">
        <v>607.63</v>
      </c>
      <c r="C11" s="415"/>
      <c r="D11" s="9" t="s">
        <v>415</v>
      </c>
      <c r="E11" s="308"/>
    </row>
    <row r="12" spans="1:5" s="291" customFormat="1" x14ac:dyDescent="0.2">
      <c r="A12" s="354"/>
      <c r="B12" s="318">
        <f>527.73+[1]Travel!$B$9</f>
        <v>600.95000000000005</v>
      </c>
      <c r="C12" s="415"/>
      <c r="D12" s="9" t="s">
        <v>104</v>
      </c>
      <c r="E12" s="308"/>
    </row>
    <row r="13" spans="1:5" s="291" customFormat="1" ht="12" customHeight="1" x14ac:dyDescent="0.2">
      <c r="A13" s="355"/>
      <c r="B13" s="323">
        <v>206.04</v>
      </c>
      <c r="C13" s="416"/>
      <c r="D13" s="295" t="s">
        <v>399</v>
      </c>
      <c r="E13" s="308"/>
    </row>
    <row r="14" spans="1:5" s="307" customFormat="1" x14ac:dyDescent="0.2">
      <c r="A14" s="356" t="s">
        <v>448</v>
      </c>
      <c r="B14" s="357">
        <v>5642.11</v>
      </c>
      <c r="C14" s="417" t="s">
        <v>549</v>
      </c>
      <c r="D14" s="358" t="s">
        <v>100</v>
      </c>
    </row>
    <row r="15" spans="1:5" s="307" customFormat="1" x14ac:dyDescent="0.2">
      <c r="A15" s="312"/>
      <c r="B15" s="313">
        <v>4147.25</v>
      </c>
      <c r="C15" s="418"/>
      <c r="D15" s="9" t="s">
        <v>424</v>
      </c>
    </row>
    <row r="16" spans="1:5" s="307" customFormat="1" x14ac:dyDescent="0.2">
      <c r="A16" s="312"/>
      <c r="B16" s="313">
        <v>276.20000000000005</v>
      </c>
      <c r="C16" s="418"/>
      <c r="D16" s="9" t="s">
        <v>399</v>
      </c>
    </row>
    <row r="17" spans="1:10" s="307" customFormat="1" ht="15.75" customHeight="1" x14ac:dyDescent="0.2">
      <c r="A17" s="314"/>
      <c r="B17" s="315">
        <v>452.26</v>
      </c>
      <c r="C17" s="419"/>
      <c r="D17" s="295" t="s">
        <v>449</v>
      </c>
      <c r="E17" s="316"/>
    </row>
    <row r="18" spans="1:10" s="307" customFormat="1" x14ac:dyDescent="0.2">
      <c r="A18" s="359" t="s">
        <v>467</v>
      </c>
      <c r="B18" s="360">
        <v>5877.73</v>
      </c>
      <c r="C18" s="417" t="s">
        <v>512</v>
      </c>
      <c r="D18" s="346" t="s">
        <v>100</v>
      </c>
    </row>
    <row r="19" spans="1:10" s="307" customFormat="1" ht="25.5" x14ac:dyDescent="0.2">
      <c r="A19" s="312"/>
      <c r="B19" s="375">
        <v>2769.36</v>
      </c>
      <c r="C19" s="415"/>
      <c r="D19" s="9" t="s">
        <v>487</v>
      </c>
    </row>
    <row r="20" spans="1:10" s="307" customFormat="1" x14ac:dyDescent="0.2">
      <c r="A20" s="312"/>
      <c r="B20" s="313">
        <v>72.02</v>
      </c>
      <c r="C20" s="415"/>
      <c r="D20" s="9" t="s">
        <v>399</v>
      </c>
      <c r="E20" s="316"/>
    </row>
    <row r="21" spans="1:10" s="309" customFormat="1" x14ac:dyDescent="0.2">
      <c r="A21" s="359" t="s">
        <v>484</v>
      </c>
      <c r="B21" s="360">
        <v>17671.100000000002</v>
      </c>
      <c r="C21" s="440" t="s">
        <v>514</v>
      </c>
      <c r="D21" s="344" t="s">
        <v>100</v>
      </c>
      <c r="E21" s="316"/>
    </row>
    <row r="22" spans="1:10" s="309" customFormat="1" x14ac:dyDescent="0.2">
      <c r="A22" s="312"/>
      <c r="B22" s="313">
        <v>89.43</v>
      </c>
      <c r="C22" s="418"/>
      <c r="D22" s="324" t="s">
        <v>399</v>
      </c>
      <c r="E22" s="316"/>
    </row>
    <row r="23" spans="1:10" s="309" customFormat="1" x14ac:dyDescent="0.2">
      <c r="A23" s="312"/>
      <c r="B23" s="313">
        <v>3715.74</v>
      </c>
      <c r="C23" s="324"/>
      <c r="D23" s="324" t="s">
        <v>424</v>
      </c>
      <c r="E23" s="316"/>
    </row>
    <row r="24" spans="1:10" s="309" customFormat="1" x14ac:dyDescent="0.2">
      <c r="A24" s="312"/>
      <c r="B24" s="313">
        <v>297.89000000000004</v>
      </c>
      <c r="C24" s="324"/>
      <c r="D24" s="324" t="s">
        <v>104</v>
      </c>
      <c r="E24" s="316"/>
    </row>
    <row r="25" spans="1:10" s="309" customFormat="1" ht="25.5" x14ac:dyDescent="0.2">
      <c r="A25" s="312"/>
      <c r="B25" s="375">
        <v>41.54</v>
      </c>
      <c r="C25" s="324"/>
      <c r="D25" s="324" t="s">
        <v>485</v>
      </c>
      <c r="E25" s="316"/>
    </row>
    <row r="26" spans="1:10" s="309" customFormat="1" x14ac:dyDescent="0.2">
      <c r="A26" s="314"/>
      <c r="B26" s="315">
        <v>105.09</v>
      </c>
      <c r="C26" s="325"/>
      <c r="D26" s="325" t="s">
        <v>486</v>
      </c>
      <c r="E26" s="316"/>
    </row>
    <row r="27" spans="1:10" ht="19.5" customHeight="1" x14ac:dyDescent="0.2">
      <c r="A27" s="252" t="s">
        <v>4</v>
      </c>
      <c r="B27" s="273">
        <f>SUM(B9:B26)</f>
        <v>62382.079999999994</v>
      </c>
      <c r="C27" s="254"/>
      <c r="D27" s="401"/>
      <c r="E27" s="308"/>
    </row>
    <row r="28" spans="1:10" s="4" customFormat="1" ht="19.5" customHeight="1" x14ac:dyDescent="0.2">
      <c r="A28" s="436" t="s">
        <v>427</v>
      </c>
      <c r="B28" s="437"/>
      <c r="C28" s="437"/>
      <c r="D28" s="402"/>
    </row>
    <row r="29" spans="1:10" s="23" customFormat="1" ht="25.5" x14ac:dyDescent="0.2">
      <c r="A29" s="363" t="s">
        <v>19</v>
      </c>
      <c r="B29" s="363" t="s">
        <v>47</v>
      </c>
      <c r="C29" s="363" t="s">
        <v>48</v>
      </c>
      <c r="D29" s="400" t="s">
        <v>50</v>
      </c>
      <c r="F29" s="265"/>
    </row>
    <row r="30" spans="1:10" s="249" customFormat="1" x14ac:dyDescent="0.2">
      <c r="A30" s="364" t="s">
        <v>413</v>
      </c>
      <c r="B30" s="345">
        <v>352.96</v>
      </c>
      <c r="C30" s="414" t="s">
        <v>417</v>
      </c>
      <c r="D30" s="346" t="s">
        <v>424</v>
      </c>
      <c r="E30" s="308"/>
    </row>
    <row r="31" spans="1:10" s="269" customFormat="1" x14ac:dyDescent="0.2">
      <c r="A31" s="365"/>
      <c r="B31" s="318">
        <f>109.22-[2]Travel!$B$25</f>
        <v>44</v>
      </c>
      <c r="C31" s="415"/>
      <c r="D31" s="9" t="s">
        <v>406</v>
      </c>
      <c r="E31" s="308"/>
      <c r="J31" s="269" t="s">
        <v>406</v>
      </c>
    </row>
    <row r="32" spans="1:10" s="307" customFormat="1" x14ac:dyDescent="0.2">
      <c r="A32" s="366"/>
      <c r="B32" s="323">
        <v>43.9</v>
      </c>
      <c r="C32" s="416"/>
      <c r="D32" s="295" t="s">
        <v>399</v>
      </c>
      <c r="E32" s="308"/>
    </row>
    <row r="33" spans="1:6" s="249" customFormat="1" ht="13.15" customHeight="1" x14ac:dyDescent="0.2">
      <c r="A33" s="367">
        <v>42934</v>
      </c>
      <c r="B33" s="318">
        <f>'Accredo GL July'!I33</f>
        <v>402.88</v>
      </c>
      <c r="C33" s="417" t="s">
        <v>416</v>
      </c>
      <c r="D33" s="9" t="s">
        <v>100</v>
      </c>
      <c r="E33" s="308"/>
    </row>
    <row r="34" spans="1:6" s="249" customFormat="1" ht="13.15" customHeight="1" x14ac:dyDescent="0.2">
      <c r="A34" s="366"/>
      <c r="B34" s="323">
        <v>52.17</v>
      </c>
      <c r="C34" s="416"/>
      <c r="D34" s="295" t="s">
        <v>406</v>
      </c>
      <c r="E34" s="308"/>
    </row>
    <row r="35" spans="1:6" s="226" customFormat="1" ht="16.5" customHeight="1" x14ac:dyDescent="0.2">
      <c r="A35" s="370">
        <v>42937</v>
      </c>
      <c r="B35" s="371">
        <f>'Accredo GL July'!I34-257.4</f>
        <v>283.22000000000003</v>
      </c>
      <c r="C35" s="372" t="s">
        <v>501</v>
      </c>
      <c r="D35" s="373" t="s">
        <v>100</v>
      </c>
      <c r="E35" s="308"/>
    </row>
    <row r="36" spans="1:6" s="226" customFormat="1" x14ac:dyDescent="0.2">
      <c r="A36" s="367">
        <v>42944</v>
      </c>
      <c r="B36" s="318">
        <f>'Accredo GL July'!I35</f>
        <v>463.13</v>
      </c>
      <c r="C36" s="417" t="s">
        <v>502</v>
      </c>
      <c r="D36" s="9" t="s">
        <v>100</v>
      </c>
      <c r="E36" s="308"/>
    </row>
    <row r="37" spans="1:6" x14ac:dyDescent="0.2">
      <c r="A37" s="366"/>
      <c r="B37" s="323">
        <v>42.61</v>
      </c>
      <c r="C37" s="416"/>
      <c r="D37" s="295" t="s">
        <v>406</v>
      </c>
      <c r="E37" s="308"/>
    </row>
    <row r="38" spans="1:6" s="290" customFormat="1" x14ac:dyDescent="0.2">
      <c r="A38" s="364" t="s">
        <v>420</v>
      </c>
      <c r="B38" s="360">
        <f>154.95+411.48+17.21</f>
        <v>583.6400000000001</v>
      </c>
      <c r="C38" s="417" t="s">
        <v>430</v>
      </c>
      <c r="D38" s="346" t="s">
        <v>421</v>
      </c>
      <c r="E38" s="308"/>
    </row>
    <row r="39" spans="1:6" s="291" customFormat="1" ht="13.15" customHeight="1" x14ac:dyDescent="0.2">
      <c r="A39" s="367"/>
      <c r="B39" s="313">
        <v>260.95</v>
      </c>
      <c r="C39" s="415"/>
      <c r="D39" s="9" t="s">
        <v>424</v>
      </c>
      <c r="E39" s="308"/>
    </row>
    <row r="40" spans="1:6" s="290" customFormat="1" x14ac:dyDescent="0.2">
      <c r="A40" s="365"/>
      <c r="B40" s="313">
        <v>22</v>
      </c>
      <c r="C40" s="415"/>
      <c r="D40" s="9" t="s">
        <v>104</v>
      </c>
      <c r="E40" s="308"/>
    </row>
    <row r="41" spans="1:6" s="291" customFormat="1" x14ac:dyDescent="0.2">
      <c r="A41" s="366"/>
      <c r="B41" s="315">
        <v>53.2</v>
      </c>
      <c r="C41" s="416"/>
      <c r="D41" s="295" t="s">
        <v>399</v>
      </c>
      <c r="E41" s="308"/>
    </row>
    <row r="42" spans="1:6" s="309" customFormat="1" x14ac:dyDescent="0.2">
      <c r="A42" s="390" t="s">
        <v>546</v>
      </c>
      <c r="B42" s="318">
        <v>298.97000000000003</v>
      </c>
      <c r="C42" s="381" t="s">
        <v>506</v>
      </c>
      <c r="D42" s="351" t="s">
        <v>100</v>
      </c>
      <c r="E42" s="7"/>
      <c r="F42" s="322"/>
    </row>
    <row r="43" spans="1:6" s="309" customFormat="1" x14ac:dyDescent="0.2">
      <c r="A43" s="390"/>
      <c r="B43" s="318">
        <v>160.98999999999998</v>
      </c>
      <c r="C43" s="381"/>
      <c r="D43" s="351" t="s">
        <v>399</v>
      </c>
      <c r="E43" s="7"/>
      <c r="F43" s="322"/>
    </row>
    <row r="44" spans="1:6" s="309" customFormat="1" ht="25.5" x14ac:dyDescent="0.2">
      <c r="A44" s="366"/>
      <c r="B44" s="388">
        <v>716.96</v>
      </c>
      <c r="C44" s="361"/>
      <c r="D44" s="295" t="s">
        <v>487</v>
      </c>
      <c r="E44" s="308"/>
    </row>
    <row r="45" spans="1:6" s="307" customFormat="1" ht="12.75" customHeight="1" x14ac:dyDescent="0.2">
      <c r="A45" s="368" t="s">
        <v>436</v>
      </c>
      <c r="B45" s="313">
        <f>514.78+7</f>
        <v>521.78</v>
      </c>
      <c r="C45" s="324" t="s">
        <v>503</v>
      </c>
      <c r="D45" s="9" t="s">
        <v>100</v>
      </c>
    </row>
    <row r="46" spans="1:6" s="309" customFormat="1" ht="12.75" customHeight="1" x14ac:dyDescent="0.2">
      <c r="A46" s="368"/>
      <c r="B46" s="313">
        <v>352.37</v>
      </c>
      <c r="C46" s="324"/>
      <c r="D46" s="9" t="s">
        <v>424</v>
      </c>
    </row>
    <row r="47" spans="1:6" s="307" customFormat="1" x14ac:dyDescent="0.2">
      <c r="A47" s="369"/>
      <c r="B47" s="313">
        <v>106.4</v>
      </c>
      <c r="C47" s="324"/>
      <c r="D47" s="9" t="s">
        <v>437</v>
      </c>
    </row>
    <row r="48" spans="1:6" s="307" customFormat="1" x14ac:dyDescent="0.2">
      <c r="A48" s="369"/>
      <c r="B48" s="313">
        <v>20.9</v>
      </c>
      <c r="C48" s="324"/>
      <c r="D48" s="9" t="s">
        <v>438</v>
      </c>
    </row>
    <row r="49" spans="1:10" s="309" customFormat="1" x14ac:dyDescent="0.2">
      <c r="A49" s="369"/>
      <c r="B49" s="313">
        <v>45.69</v>
      </c>
      <c r="C49" s="324"/>
      <c r="D49" s="9" t="s">
        <v>104</v>
      </c>
    </row>
    <row r="50" spans="1:10" s="290" customFormat="1" x14ac:dyDescent="0.2">
      <c r="A50" s="391">
        <v>43000</v>
      </c>
      <c r="B50" s="357">
        <v>473.48</v>
      </c>
      <c r="C50" s="417" t="s">
        <v>521</v>
      </c>
      <c r="D50" s="310" t="s">
        <v>100</v>
      </c>
      <c r="E50" s="308"/>
    </row>
    <row r="51" spans="1:10" s="309" customFormat="1" x14ac:dyDescent="0.2">
      <c r="A51" s="393"/>
      <c r="B51" s="388">
        <v>171.98</v>
      </c>
      <c r="C51" s="416"/>
      <c r="D51" s="361" t="s">
        <v>399</v>
      </c>
      <c r="E51" s="308"/>
    </row>
    <row r="52" spans="1:10" s="309" customFormat="1" x14ac:dyDescent="0.2">
      <c r="A52" s="317" t="s">
        <v>450</v>
      </c>
      <c r="B52" s="318">
        <v>229.61</v>
      </c>
      <c r="C52" s="444" t="s">
        <v>504</v>
      </c>
      <c r="D52" s="351" t="s">
        <v>451</v>
      </c>
      <c r="E52" s="308"/>
    </row>
    <row r="53" spans="1:10" s="309" customFormat="1" x14ac:dyDescent="0.2">
      <c r="A53" s="317"/>
      <c r="B53" s="318">
        <v>413.2</v>
      </c>
      <c r="C53" s="415"/>
      <c r="D53" s="351" t="s">
        <v>100</v>
      </c>
      <c r="E53" s="308"/>
    </row>
    <row r="54" spans="1:10" s="309" customFormat="1" x14ac:dyDescent="0.2">
      <c r="A54" s="317"/>
      <c r="B54" s="318">
        <v>103.31</v>
      </c>
      <c r="C54" s="415"/>
      <c r="D54" s="351" t="s">
        <v>104</v>
      </c>
      <c r="E54" s="308"/>
    </row>
    <row r="55" spans="1:10" s="309" customFormat="1" x14ac:dyDescent="0.2">
      <c r="A55" s="317"/>
      <c r="B55" s="318">
        <v>42.61</v>
      </c>
      <c r="C55" s="415"/>
      <c r="D55" s="351" t="s">
        <v>406</v>
      </c>
      <c r="E55" s="308"/>
    </row>
    <row r="56" spans="1:10" s="309" customFormat="1" x14ac:dyDescent="0.2">
      <c r="A56" s="326"/>
      <c r="B56" s="323">
        <v>83.41</v>
      </c>
      <c r="C56" s="389"/>
      <c r="D56" s="380" t="s">
        <v>399</v>
      </c>
      <c r="E56" s="308"/>
    </row>
    <row r="57" spans="1:10" s="309" customFormat="1" x14ac:dyDescent="0.2">
      <c r="A57" s="317" t="s">
        <v>439</v>
      </c>
      <c r="B57" s="318">
        <v>381.39</v>
      </c>
      <c r="C57" s="441" t="s">
        <v>511</v>
      </c>
      <c r="D57" s="351" t="s">
        <v>424</v>
      </c>
      <c r="E57" s="308"/>
    </row>
    <row r="58" spans="1:10" s="309" customFormat="1" x14ac:dyDescent="0.2">
      <c r="A58" s="317"/>
      <c r="B58" s="318">
        <v>373.84</v>
      </c>
      <c r="C58" s="418"/>
      <c r="D58" s="351" t="s">
        <v>100</v>
      </c>
      <c r="E58" s="308"/>
    </row>
    <row r="59" spans="1:10" s="309" customFormat="1" x14ac:dyDescent="0.2">
      <c r="A59" s="317"/>
      <c r="B59" s="318">
        <v>13.04</v>
      </c>
      <c r="C59" s="383"/>
      <c r="D59" s="351" t="s">
        <v>104</v>
      </c>
      <c r="E59" s="308"/>
    </row>
    <row r="60" spans="1:10" s="309" customFormat="1" x14ac:dyDescent="0.2">
      <c r="A60" s="317"/>
      <c r="B60" s="318">
        <v>49.1</v>
      </c>
      <c r="C60" s="383"/>
      <c r="D60" s="351" t="s">
        <v>451</v>
      </c>
      <c r="E60" s="308"/>
    </row>
    <row r="61" spans="1:10" s="309" customFormat="1" x14ac:dyDescent="0.2">
      <c r="A61" s="384"/>
      <c r="B61" s="318">
        <v>70.960000000000008</v>
      </c>
      <c r="C61" s="383"/>
      <c r="D61" s="351" t="s">
        <v>406</v>
      </c>
      <c r="E61" s="308"/>
    </row>
    <row r="62" spans="1:10" s="322" customFormat="1" x14ac:dyDescent="0.2">
      <c r="A62" s="376" t="s">
        <v>440</v>
      </c>
      <c r="B62" s="345">
        <v>384.4</v>
      </c>
      <c r="C62" s="382" t="s">
        <v>505</v>
      </c>
      <c r="D62" s="350" t="s">
        <v>100</v>
      </c>
      <c r="F62" s="319"/>
      <c r="G62" s="385"/>
      <c r="H62" s="320"/>
      <c r="I62" s="320"/>
      <c r="J62" s="321"/>
    </row>
    <row r="63" spans="1:10" s="322" customFormat="1" x14ac:dyDescent="0.2">
      <c r="A63" s="317"/>
      <c r="B63" s="318">
        <v>64.08</v>
      </c>
      <c r="C63" s="383"/>
      <c r="D63" s="351" t="s">
        <v>451</v>
      </c>
      <c r="F63" s="319"/>
      <c r="G63" s="385"/>
      <c r="H63" s="320"/>
      <c r="I63" s="320"/>
      <c r="J63" s="321"/>
    </row>
    <row r="64" spans="1:10" s="322" customFormat="1" x14ac:dyDescent="0.2">
      <c r="A64" s="317"/>
      <c r="B64" s="318">
        <v>14.35</v>
      </c>
      <c r="C64" s="383"/>
      <c r="D64" s="351" t="s">
        <v>104</v>
      </c>
      <c r="F64" s="319"/>
      <c r="G64" s="385"/>
      <c r="H64" s="320"/>
      <c r="I64" s="320"/>
      <c r="J64" s="321"/>
    </row>
    <row r="65" spans="1:11" s="322" customFormat="1" x14ac:dyDescent="0.2">
      <c r="A65" s="317"/>
      <c r="B65" s="318">
        <v>41.99</v>
      </c>
      <c r="C65" s="383"/>
      <c r="D65" s="351" t="s">
        <v>399</v>
      </c>
      <c r="F65" s="319"/>
      <c r="G65" s="321"/>
      <c r="H65" s="320"/>
      <c r="I65" s="320"/>
      <c r="J65" s="321"/>
    </row>
    <row r="66" spans="1:11" s="322" customFormat="1" x14ac:dyDescent="0.2">
      <c r="A66" s="326"/>
      <c r="B66" s="323">
        <v>15.3</v>
      </c>
      <c r="C66" s="386"/>
      <c r="D66" s="380" t="s">
        <v>406</v>
      </c>
      <c r="F66" s="387"/>
      <c r="G66" s="321"/>
      <c r="H66" s="320"/>
      <c r="I66" s="320"/>
      <c r="J66" s="321"/>
    </row>
    <row r="67" spans="1:11" s="307" customFormat="1" x14ac:dyDescent="0.2">
      <c r="A67" s="317" t="s">
        <v>452</v>
      </c>
      <c r="B67" s="318">
        <v>685.52</v>
      </c>
      <c r="C67" s="440" t="s">
        <v>453</v>
      </c>
      <c r="D67" s="9" t="s">
        <v>100</v>
      </c>
      <c r="F67" s="319"/>
      <c r="G67" s="321"/>
      <c r="H67" s="320"/>
      <c r="I67" s="320"/>
      <c r="J67" s="321"/>
      <c r="K67" s="322"/>
    </row>
    <row r="68" spans="1:11" s="307" customFormat="1" x14ac:dyDescent="0.2">
      <c r="A68" s="317"/>
      <c r="B68" s="318">
        <v>288.78000000000003</v>
      </c>
      <c r="C68" s="418"/>
      <c r="D68" s="9" t="s">
        <v>424</v>
      </c>
      <c r="F68" s="319"/>
      <c r="G68" s="321"/>
      <c r="H68" s="320"/>
      <c r="I68" s="320"/>
      <c r="J68" s="321"/>
      <c r="K68" s="322"/>
    </row>
    <row r="69" spans="1:11" s="307" customFormat="1" x14ac:dyDescent="0.2">
      <c r="A69" s="317"/>
      <c r="B69" s="318">
        <v>86.61</v>
      </c>
      <c r="C69" s="324"/>
      <c r="D69" s="9" t="s">
        <v>406</v>
      </c>
      <c r="F69" s="319"/>
      <c r="G69" s="321"/>
      <c r="H69" s="320"/>
      <c r="I69" s="320"/>
      <c r="J69" s="321"/>
      <c r="K69" s="322"/>
    </row>
    <row r="70" spans="1:11" s="307" customFormat="1" x14ac:dyDescent="0.2">
      <c r="A70" s="317"/>
      <c r="B70" s="318">
        <v>30.7</v>
      </c>
      <c r="C70" s="324"/>
      <c r="D70" s="9" t="s">
        <v>104</v>
      </c>
      <c r="F70" s="319"/>
      <c r="G70" s="321"/>
      <c r="H70" s="320"/>
      <c r="I70" s="320"/>
      <c r="J70" s="321"/>
      <c r="K70" s="322"/>
    </row>
    <row r="71" spans="1:11" s="307" customFormat="1" x14ac:dyDescent="0.2">
      <c r="A71" s="326"/>
      <c r="B71" s="323">
        <v>53.2</v>
      </c>
      <c r="C71" s="325"/>
      <c r="D71" s="295" t="s">
        <v>451</v>
      </c>
      <c r="E71" s="316"/>
      <c r="F71" s="319"/>
      <c r="G71" s="321"/>
      <c r="H71" s="320"/>
      <c r="I71" s="320"/>
      <c r="J71" s="321"/>
      <c r="K71" s="322"/>
    </row>
    <row r="72" spans="1:11" s="307" customFormat="1" x14ac:dyDescent="0.2">
      <c r="A72" s="317" t="s">
        <v>454</v>
      </c>
      <c r="B72" s="318">
        <v>400.9</v>
      </c>
      <c r="C72" s="324" t="s">
        <v>510</v>
      </c>
      <c r="D72" s="9" t="s">
        <v>100</v>
      </c>
      <c r="F72" s="319"/>
      <c r="G72" s="321"/>
      <c r="H72" s="320"/>
      <c r="I72" s="320"/>
      <c r="J72" s="321"/>
      <c r="K72" s="322"/>
    </row>
    <row r="73" spans="1:11" s="307" customFormat="1" x14ac:dyDescent="0.2">
      <c r="A73" s="317"/>
      <c r="B73" s="318">
        <v>288.78000000000003</v>
      </c>
      <c r="C73" s="324"/>
      <c r="D73" s="9" t="s">
        <v>424</v>
      </c>
      <c r="F73" s="319"/>
      <c r="G73" s="321"/>
      <c r="H73" s="320"/>
      <c r="I73" s="320"/>
      <c r="J73" s="321"/>
      <c r="K73" s="322"/>
    </row>
    <row r="74" spans="1:11" s="307" customFormat="1" x14ac:dyDescent="0.2">
      <c r="A74" s="317"/>
      <c r="B74" s="318">
        <v>124.6</v>
      </c>
      <c r="C74" s="324"/>
      <c r="D74" s="9" t="s">
        <v>451</v>
      </c>
      <c r="F74" s="319"/>
      <c r="G74" s="321"/>
      <c r="H74" s="320"/>
      <c r="I74" s="320"/>
      <c r="J74" s="321"/>
      <c r="K74" s="322"/>
    </row>
    <row r="75" spans="1:11" s="307" customFormat="1" x14ac:dyDescent="0.2">
      <c r="A75" s="317"/>
      <c r="B75" s="318">
        <v>173.22</v>
      </c>
      <c r="C75" s="324"/>
      <c r="D75" s="9" t="s">
        <v>406</v>
      </c>
      <c r="F75" s="319"/>
      <c r="G75" s="321"/>
      <c r="H75" s="320"/>
      <c r="I75" s="320"/>
      <c r="J75" s="321"/>
      <c r="K75" s="322"/>
    </row>
    <row r="76" spans="1:11" s="307" customFormat="1" x14ac:dyDescent="0.2">
      <c r="A76" s="326"/>
      <c r="B76" s="323">
        <v>55.48</v>
      </c>
      <c r="C76" s="325"/>
      <c r="D76" s="295" t="s">
        <v>104</v>
      </c>
      <c r="E76" s="316"/>
      <c r="F76" s="319"/>
      <c r="G76" s="321"/>
      <c r="H76" s="320"/>
      <c r="I76" s="320"/>
      <c r="J76" s="321"/>
      <c r="K76" s="322"/>
    </row>
    <row r="77" spans="1:11" s="307" customFormat="1" x14ac:dyDescent="0.2">
      <c r="A77" s="327" t="s">
        <v>455</v>
      </c>
      <c r="B77" s="328">
        <v>190.93</v>
      </c>
      <c r="C77" s="417" t="s">
        <v>509</v>
      </c>
      <c r="D77" s="311" t="s">
        <v>100</v>
      </c>
      <c r="F77" s="319"/>
      <c r="G77" s="321"/>
      <c r="H77" s="320"/>
      <c r="I77" s="320"/>
      <c r="J77" s="321"/>
      <c r="K77" s="322"/>
    </row>
    <row r="78" spans="1:11" s="307" customFormat="1" x14ac:dyDescent="0.2">
      <c r="A78" s="317"/>
      <c r="B78" s="318">
        <v>380.09</v>
      </c>
      <c r="C78" s="418"/>
      <c r="D78" s="9" t="s">
        <v>424</v>
      </c>
      <c r="F78" s="319"/>
      <c r="G78" s="321"/>
      <c r="H78" s="320"/>
      <c r="I78" s="320"/>
      <c r="J78" s="321"/>
      <c r="K78" s="322"/>
    </row>
    <row r="79" spans="1:11" s="307" customFormat="1" x14ac:dyDescent="0.2">
      <c r="A79" s="317"/>
      <c r="B79" s="318">
        <v>72.8</v>
      </c>
      <c r="C79" s="324"/>
      <c r="D79" s="9" t="s">
        <v>399</v>
      </c>
      <c r="F79" s="319"/>
      <c r="G79" s="321"/>
      <c r="H79" s="320"/>
      <c r="I79" s="320"/>
      <c r="J79" s="321"/>
      <c r="K79" s="322"/>
    </row>
    <row r="80" spans="1:11" s="307" customFormat="1" x14ac:dyDescent="0.2">
      <c r="A80" s="317"/>
      <c r="B80" s="318">
        <v>120.87</v>
      </c>
      <c r="C80" s="324"/>
      <c r="D80" s="9" t="s">
        <v>406</v>
      </c>
      <c r="F80" s="319"/>
      <c r="G80" s="321"/>
      <c r="H80" s="320"/>
      <c r="I80" s="320"/>
      <c r="J80" s="321"/>
      <c r="K80" s="322"/>
    </row>
    <row r="81" spans="1:11" s="307" customFormat="1" x14ac:dyDescent="0.2">
      <c r="A81" s="326"/>
      <c r="B81" s="323">
        <v>112.44</v>
      </c>
      <c r="C81" s="325"/>
      <c r="D81" s="295" t="s">
        <v>104</v>
      </c>
      <c r="E81" s="316"/>
      <c r="F81" s="319"/>
      <c r="G81" s="321"/>
      <c r="H81" s="320"/>
      <c r="I81" s="320"/>
      <c r="J81" s="321"/>
      <c r="K81" s="322"/>
    </row>
    <row r="82" spans="1:11" s="307" customFormat="1" ht="16.5" customHeight="1" x14ac:dyDescent="0.2">
      <c r="A82" s="317" t="s">
        <v>468</v>
      </c>
      <c r="B82" s="318">
        <v>390.86</v>
      </c>
      <c r="C82" s="440" t="s">
        <v>508</v>
      </c>
      <c r="D82" s="346" t="s">
        <v>100</v>
      </c>
      <c r="F82" s="319"/>
      <c r="G82" s="321"/>
      <c r="H82" s="320"/>
      <c r="I82" s="320"/>
      <c r="J82" s="321"/>
      <c r="K82" s="322"/>
    </row>
    <row r="83" spans="1:11" s="307" customFormat="1" x14ac:dyDescent="0.2">
      <c r="A83" s="317"/>
      <c r="B83" s="318">
        <v>395.11</v>
      </c>
      <c r="C83" s="418"/>
      <c r="D83" s="9" t="s">
        <v>424</v>
      </c>
      <c r="F83" s="319"/>
      <c r="G83" s="321"/>
      <c r="H83" s="320"/>
      <c r="I83" s="320"/>
      <c r="J83" s="321"/>
      <c r="K83" s="322"/>
    </row>
    <row r="84" spans="1:11" s="307" customFormat="1" x14ac:dyDescent="0.2">
      <c r="A84" s="317"/>
      <c r="B84" s="318">
        <v>106.4</v>
      </c>
      <c r="C84" s="324"/>
      <c r="D84" s="9" t="s">
        <v>451</v>
      </c>
      <c r="F84" s="319"/>
      <c r="G84" s="321"/>
      <c r="H84" s="320"/>
      <c r="I84" s="320"/>
      <c r="J84" s="321"/>
      <c r="K84" s="322"/>
    </row>
    <row r="85" spans="1:11" s="307" customFormat="1" x14ac:dyDescent="0.2">
      <c r="A85" s="317"/>
      <c r="B85" s="318">
        <v>44</v>
      </c>
      <c r="C85" s="324"/>
      <c r="D85" s="9" t="s">
        <v>406</v>
      </c>
      <c r="E85" s="306"/>
      <c r="F85" s="319"/>
      <c r="G85" s="321"/>
      <c r="H85" s="320"/>
      <c r="I85" s="320"/>
      <c r="J85" s="321"/>
      <c r="K85" s="322"/>
    </row>
    <row r="86" spans="1:11" s="307" customFormat="1" x14ac:dyDescent="0.2">
      <c r="A86" s="317"/>
      <c r="B86" s="318">
        <v>16.649999999999999</v>
      </c>
      <c r="C86" s="324"/>
      <c r="D86" s="9" t="s">
        <v>438</v>
      </c>
      <c r="E86" s="306"/>
      <c r="F86" s="319"/>
      <c r="G86" s="321"/>
      <c r="H86" s="320"/>
      <c r="I86" s="320"/>
      <c r="J86" s="321"/>
      <c r="K86" s="322"/>
    </row>
    <row r="87" spans="1:11" s="307" customFormat="1" x14ac:dyDescent="0.2">
      <c r="A87" s="326"/>
      <c r="B87" s="323">
        <v>18.7</v>
      </c>
      <c r="C87" s="325"/>
      <c r="D87" s="295" t="s">
        <v>104</v>
      </c>
      <c r="E87" s="362"/>
      <c r="F87" s="319"/>
      <c r="G87" s="321"/>
      <c r="H87" s="320"/>
      <c r="I87" s="320"/>
      <c r="J87" s="321"/>
      <c r="K87" s="322"/>
    </row>
    <row r="88" spans="1:11" s="307" customFormat="1" ht="15" customHeight="1" x14ac:dyDescent="0.2">
      <c r="A88" s="317">
        <v>43193</v>
      </c>
      <c r="B88" s="318">
        <v>401.08</v>
      </c>
      <c r="C88" s="440" t="s">
        <v>507</v>
      </c>
      <c r="D88" s="9" t="s">
        <v>100</v>
      </c>
      <c r="E88" s="306"/>
      <c r="F88" s="319"/>
      <c r="G88" s="321"/>
      <c r="H88" s="320"/>
      <c r="I88" s="320"/>
      <c r="J88" s="321"/>
      <c r="K88" s="322"/>
    </row>
    <row r="89" spans="1:11" s="309" customFormat="1" x14ac:dyDescent="0.2">
      <c r="A89" s="317"/>
      <c r="B89" s="318">
        <v>42.61</v>
      </c>
      <c r="C89" s="418"/>
      <c r="D89" s="9" t="s">
        <v>406</v>
      </c>
      <c r="E89" s="308"/>
      <c r="F89" s="319"/>
      <c r="G89" s="321"/>
      <c r="H89" s="320"/>
      <c r="I89" s="320"/>
      <c r="J89" s="321"/>
      <c r="K89" s="322"/>
    </row>
    <row r="90" spans="1:11" s="307" customFormat="1" x14ac:dyDescent="0.2">
      <c r="A90" s="326"/>
      <c r="B90" s="323">
        <v>58.739999999999995</v>
      </c>
      <c r="C90" s="325"/>
      <c r="D90" s="295" t="s">
        <v>399</v>
      </c>
      <c r="E90" s="362"/>
      <c r="F90" s="319"/>
      <c r="G90" s="321"/>
      <c r="H90" s="320"/>
      <c r="I90" s="320"/>
      <c r="J90" s="321"/>
      <c r="K90" s="322"/>
    </row>
    <row r="91" spans="1:11" s="307" customFormat="1" x14ac:dyDescent="0.2">
      <c r="A91" s="317" t="s">
        <v>469</v>
      </c>
      <c r="B91" s="318">
        <v>591.28</v>
      </c>
      <c r="C91" s="440" t="s">
        <v>515</v>
      </c>
      <c r="D91" s="9" t="s">
        <v>100</v>
      </c>
      <c r="E91" s="306"/>
      <c r="F91" s="319"/>
      <c r="G91" s="321"/>
      <c r="H91" s="320"/>
      <c r="I91" s="320"/>
      <c r="J91" s="321"/>
      <c r="K91" s="322"/>
    </row>
    <row r="92" spans="1:11" s="309" customFormat="1" x14ac:dyDescent="0.2">
      <c r="A92" s="317"/>
      <c r="B92" s="318">
        <v>25.13</v>
      </c>
      <c r="C92" s="418"/>
      <c r="D92" s="9" t="s">
        <v>488</v>
      </c>
      <c r="E92" s="308"/>
      <c r="F92" s="319"/>
      <c r="G92" s="321"/>
      <c r="H92" s="320"/>
      <c r="I92" s="320"/>
      <c r="J92" s="321"/>
      <c r="K92" s="322"/>
    </row>
    <row r="93" spans="1:11" s="309" customFormat="1" x14ac:dyDescent="0.2">
      <c r="A93" s="317"/>
      <c r="B93" s="318">
        <v>10.87</v>
      </c>
      <c r="C93" s="324"/>
      <c r="D93" s="9" t="s">
        <v>406</v>
      </c>
      <c r="E93" s="308"/>
      <c r="F93" s="319"/>
      <c r="G93" s="321"/>
      <c r="H93" s="320"/>
      <c r="I93" s="320"/>
      <c r="J93" s="321"/>
      <c r="K93" s="322"/>
    </row>
    <row r="94" spans="1:11" s="307" customFormat="1" x14ac:dyDescent="0.2">
      <c r="A94" s="317"/>
      <c r="B94" s="318">
        <v>253.45</v>
      </c>
      <c r="C94" s="324"/>
      <c r="D94" s="9" t="s">
        <v>451</v>
      </c>
      <c r="E94" s="362"/>
      <c r="F94" s="319"/>
      <c r="G94" s="321"/>
      <c r="H94" s="320"/>
      <c r="I94" s="320"/>
      <c r="J94" s="321"/>
      <c r="K94" s="322"/>
    </row>
    <row r="95" spans="1:11" s="307" customFormat="1" x14ac:dyDescent="0.2">
      <c r="A95" s="376">
        <v>43208</v>
      </c>
      <c r="B95" s="345">
        <v>321.35000000000002</v>
      </c>
      <c r="C95" s="440" t="s">
        <v>513</v>
      </c>
      <c r="D95" s="344" t="s">
        <v>100</v>
      </c>
      <c r="E95" s="306"/>
      <c r="F95" s="319"/>
      <c r="G95" s="321"/>
      <c r="H95" s="320"/>
      <c r="I95" s="320"/>
      <c r="J95" s="321"/>
      <c r="K95" s="322"/>
    </row>
    <row r="96" spans="1:11" s="309" customFormat="1" x14ac:dyDescent="0.2">
      <c r="A96" s="326"/>
      <c r="B96" s="323">
        <v>42.61</v>
      </c>
      <c r="C96" s="419"/>
      <c r="D96" s="325" t="s">
        <v>406</v>
      </c>
      <c r="E96" s="308"/>
      <c r="F96" s="319"/>
      <c r="G96" s="321"/>
      <c r="H96" s="320"/>
      <c r="I96" s="320"/>
      <c r="J96" s="321"/>
      <c r="K96" s="322"/>
    </row>
    <row r="97" spans="1:11" s="309" customFormat="1" x14ac:dyDescent="0.2">
      <c r="A97" s="317" t="s">
        <v>489</v>
      </c>
      <c r="B97" s="318">
        <v>1006.04</v>
      </c>
      <c r="C97" s="442" t="s">
        <v>550</v>
      </c>
      <c r="D97" s="9" t="s">
        <v>100</v>
      </c>
      <c r="E97" s="308"/>
      <c r="F97" s="319"/>
      <c r="G97" s="321"/>
      <c r="H97" s="320"/>
      <c r="I97" s="320"/>
      <c r="J97" s="321"/>
      <c r="K97" s="322"/>
    </row>
    <row r="98" spans="1:11" s="309" customFormat="1" x14ac:dyDescent="0.2">
      <c r="A98" s="317"/>
      <c r="B98" s="318">
        <v>509.73</v>
      </c>
      <c r="C98" s="443"/>
      <c r="D98" s="9" t="s">
        <v>424</v>
      </c>
      <c r="E98" s="308"/>
      <c r="F98" s="319"/>
      <c r="G98" s="321"/>
      <c r="H98" s="320"/>
      <c r="I98" s="320"/>
      <c r="J98" s="321"/>
      <c r="K98" s="322"/>
    </row>
    <row r="99" spans="1:11" s="309" customFormat="1" x14ac:dyDescent="0.2">
      <c r="A99" s="317"/>
      <c r="B99" s="318">
        <v>397.65999999999997</v>
      </c>
      <c r="C99" s="443"/>
      <c r="D99" s="9" t="s">
        <v>451</v>
      </c>
      <c r="E99" s="308"/>
      <c r="F99" s="319"/>
      <c r="G99" s="321"/>
      <c r="H99" s="320"/>
      <c r="I99" s="320"/>
      <c r="J99" s="321"/>
      <c r="K99" s="322"/>
    </row>
    <row r="100" spans="1:11" s="309" customFormat="1" x14ac:dyDescent="0.2">
      <c r="A100" s="317"/>
      <c r="B100" s="318">
        <v>18.93</v>
      </c>
      <c r="C100" s="443"/>
      <c r="D100" s="9" t="s">
        <v>438</v>
      </c>
      <c r="E100" s="308"/>
      <c r="F100" s="319"/>
      <c r="G100" s="321"/>
      <c r="H100" s="320"/>
      <c r="I100" s="320"/>
      <c r="J100" s="321"/>
      <c r="K100" s="322"/>
    </row>
    <row r="101" spans="1:11" s="309" customFormat="1" x14ac:dyDescent="0.2">
      <c r="A101" s="317"/>
      <c r="B101" s="318">
        <v>88</v>
      </c>
      <c r="C101" s="443"/>
      <c r="D101" s="9" t="s">
        <v>406</v>
      </c>
      <c r="E101" s="308"/>
      <c r="F101" s="319"/>
      <c r="G101" s="321"/>
      <c r="H101" s="320"/>
      <c r="I101" s="320"/>
      <c r="J101" s="321"/>
      <c r="K101" s="322"/>
    </row>
    <row r="102" spans="1:11" s="309" customFormat="1" x14ac:dyDescent="0.2">
      <c r="A102" s="317"/>
      <c r="B102" s="318">
        <v>88.39</v>
      </c>
      <c r="C102" s="443"/>
      <c r="D102" s="9" t="s">
        <v>399</v>
      </c>
      <c r="E102" s="308"/>
      <c r="F102" s="319"/>
      <c r="G102" s="321"/>
      <c r="H102" s="320"/>
      <c r="I102" s="320"/>
      <c r="J102" s="321"/>
      <c r="K102" s="322"/>
    </row>
    <row r="103" spans="1:11" s="309" customFormat="1" x14ac:dyDescent="0.2">
      <c r="A103" s="326"/>
      <c r="B103" s="323">
        <v>133.56</v>
      </c>
      <c r="C103" s="408"/>
      <c r="D103" s="325" t="s">
        <v>104</v>
      </c>
      <c r="E103" s="308"/>
      <c r="F103" s="319"/>
      <c r="G103" s="321"/>
      <c r="H103" s="320"/>
      <c r="I103" s="320"/>
      <c r="J103" s="321"/>
      <c r="K103" s="322"/>
    </row>
    <row r="104" spans="1:11" s="309" customFormat="1" x14ac:dyDescent="0.2">
      <c r="A104" s="376" t="s">
        <v>490</v>
      </c>
      <c r="B104" s="345">
        <v>309.03999999999996</v>
      </c>
      <c r="C104" s="440" t="s">
        <v>516</v>
      </c>
      <c r="D104" s="344" t="s">
        <v>100</v>
      </c>
      <c r="E104" s="308"/>
      <c r="F104" s="319"/>
      <c r="G104" s="321"/>
      <c r="H104" s="320"/>
      <c r="I104" s="320"/>
      <c r="J104" s="321"/>
      <c r="K104" s="322"/>
    </row>
    <row r="105" spans="1:11" s="309" customFormat="1" x14ac:dyDescent="0.2">
      <c r="A105" s="317"/>
      <c r="B105" s="318">
        <v>90.02</v>
      </c>
      <c r="C105" s="418"/>
      <c r="D105" s="9" t="s">
        <v>399</v>
      </c>
      <c r="E105" s="308"/>
      <c r="F105" s="319"/>
      <c r="G105" s="321"/>
      <c r="H105" s="320"/>
      <c r="I105" s="320"/>
      <c r="J105" s="321"/>
      <c r="K105" s="322"/>
    </row>
    <row r="106" spans="1:11" s="309" customFormat="1" x14ac:dyDescent="0.2">
      <c r="A106" s="317"/>
      <c r="B106" s="318">
        <v>124.86999999999999</v>
      </c>
      <c r="C106" s="324"/>
      <c r="D106" s="9" t="s">
        <v>104</v>
      </c>
      <c r="E106" s="308"/>
      <c r="F106" s="319"/>
      <c r="G106" s="321"/>
      <c r="H106" s="320"/>
      <c r="I106" s="320"/>
      <c r="J106" s="321"/>
      <c r="K106" s="322"/>
    </row>
    <row r="107" spans="1:11" s="309" customFormat="1" x14ac:dyDescent="0.2">
      <c r="A107" s="317"/>
      <c r="B107" s="318">
        <v>13.97</v>
      </c>
      <c r="C107" s="324"/>
      <c r="D107" s="9" t="s">
        <v>438</v>
      </c>
      <c r="E107" s="308"/>
      <c r="F107" s="319"/>
      <c r="G107" s="321"/>
      <c r="H107" s="320"/>
      <c r="I107" s="320"/>
      <c r="J107" s="321"/>
      <c r="K107" s="322"/>
    </row>
    <row r="108" spans="1:11" s="309" customFormat="1" x14ac:dyDescent="0.2">
      <c r="A108" s="317"/>
      <c r="B108" s="318">
        <v>14.78</v>
      </c>
      <c r="C108" s="324"/>
      <c r="D108" s="9" t="s">
        <v>406</v>
      </c>
      <c r="E108" s="308"/>
      <c r="F108" s="319"/>
      <c r="G108" s="321"/>
      <c r="H108" s="320"/>
      <c r="I108" s="320"/>
      <c r="J108" s="321"/>
      <c r="K108" s="322"/>
    </row>
    <row r="109" spans="1:11" s="309" customFormat="1" x14ac:dyDescent="0.2">
      <c r="A109" s="317"/>
      <c r="B109" s="318">
        <v>740.16000000000008</v>
      </c>
      <c r="C109" s="324"/>
      <c r="D109" s="9" t="s">
        <v>424</v>
      </c>
      <c r="E109" s="308"/>
      <c r="F109" s="319"/>
      <c r="G109" s="321"/>
      <c r="H109" s="320"/>
      <c r="I109" s="320"/>
      <c r="J109" s="321"/>
      <c r="K109" s="322"/>
    </row>
    <row r="110" spans="1:11" s="309" customFormat="1" x14ac:dyDescent="0.2">
      <c r="A110" s="326"/>
      <c r="B110" s="323">
        <v>147.30000000000001</v>
      </c>
      <c r="C110" s="325"/>
      <c r="D110" s="295" t="s">
        <v>451</v>
      </c>
      <c r="E110" s="308"/>
      <c r="F110" s="319"/>
      <c r="G110" s="321"/>
      <c r="H110" s="320"/>
      <c r="I110" s="320"/>
      <c r="J110" s="321"/>
      <c r="K110" s="322"/>
    </row>
    <row r="111" spans="1:11" s="309" customFormat="1" x14ac:dyDescent="0.2">
      <c r="A111" s="376" t="s">
        <v>491</v>
      </c>
      <c r="B111" s="345">
        <v>45.82</v>
      </c>
      <c r="C111" s="344" t="s">
        <v>517</v>
      </c>
      <c r="D111" s="9" t="s">
        <v>399</v>
      </c>
      <c r="E111" s="308"/>
      <c r="F111" s="319"/>
      <c r="G111" s="321"/>
      <c r="H111" s="320"/>
      <c r="I111" s="320"/>
      <c r="J111" s="321"/>
      <c r="K111" s="322"/>
    </row>
    <row r="112" spans="1:11" s="309" customFormat="1" x14ac:dyDescent="0.2">
      <c r="A112" s="326"/>
      <c r="B112" s="323">
        <v>439.39</v>
      </c>
      <c r="C112" s="325"/>
      <c r="D112" s="295" t="s">
        <v>424</v>
      </c>
      <c r="E112" s="308"/>
      <c r="F112" s="319"/>
      <c r="G112" s="321"/>
      <c r="H112" s="320"/>
      <c r="I112" s="320"/>
      <c r="J112" s="321"/>
      <c r="K112" s="322"/>
    </row>
    <row r="113" spans="1:11" s="309" customFormat="1" x14ac:dyDescent="0.2">
      <c r="A113" s="376" t="s">
        <v>492</v>
      </c>
      <c r="B113" s="345">
        <v>338.64000000000004</v>
      </c>
      <c r="C113" s="344" t="s">
        <v>518</v>
      </c>
      <c r="D113" s="9" t="s">
        <v>100</v>
      </c>
      <c r="E113" s="308"/>
      <c r="F113" s="319"/>
      <c r="G113" s="321"/>
      <c r="H113" s="320"/>
      <c r="I113" s="320"/>
      <c r="J113" s="321"/>
      <c r="K113" s="322"/>
    </row>
    <row r="114" spans="1:11" s="309" customFormat="1" x14ac:dyDescent="0.2">
      <c r="A114" s="317"/>
      <c r="B114" s="318">
        <v>11.39</v>
      </c>
      <c r="C114" s="324"/>
      <c r="D114" s="9" t="s">
        <v>406</v>
      </c>
      <c r="E114" s="308"/>
      <c r="F114" s="319"/>
      <c r="G114" s="321"/>
      <c r="H114" s="320"/>
      <c r="I114" s="320"/>
      <c r="J114" s="321"/>
      <c r="K114" s="322"/>
    </row>
    <row r="115" spans="1:11" s="309" customFormat="1" x14ac:dyDescent="0.2">
      <c r="A115" s="317"/>
      <c r="B115" s="318">
        <v>24.43</v>
      </c>
      <c r="C115" s="324"/>
      <c r="D115" s="9" t="s">
        <v>104</v>
      </c>
      <c r="E115" s="308"/>
      <c r="F115" s="319"/>
      <c r="G115" s="321"/>
      <c r="H115" s="320"/>
      <c r="I115" s="320"/>
      <c r="J115" s="321"/>
      <c r="K115" s="322"/>
    </row>
    <row r="116" spans="1:11" s="309" customFormat="1" x14ac:dyDescent="0.2">
      <c r="A116" s="317"/>
      <c r="B116" s="318">
        <v>140</v>
      </c>
      <c r="C116" s="324"/>
      <c r="D116" s="9" t="s">
        <v>424</v>
      </c>
      <c r="E116" s="308"/>
      <c r="F116" s="319"/>
      <c r="G116" s="321"/>
      <c r="H116" s="320"/>
      <c r="I116" s="320"/>
      <c r="J116" s="321"/>
      <c r="K116" s="322"/>
    </row>
    <row r="117" spans="1:11" s="309" customFormat="1" x14ac:dyDescent="0.2">
      <c r="A117" s="326"/>
      <c r="B117" s="323">
        <v>67.45</v>
      </c>
      <c r="C117" s="325"/>
      <c r="D117" s="295" t="s">
        <v>451</v>
      </c>
      <c r="E117" s="308"/>
      <c r="F117" s="319"/>
      <c r="G117" s="321"/>
      <c r="H117" s="320"/>
      <c r="I117" s="320"/>
      <c r="J117" s="321"/>
      <c r="K117" s="322"/>
    </row>
    <row r="118" spans="1:11" s="309" customFormat="1" x14ac:dyDescent="0.2">
      <c r="A118" s="376">
        <v>43269</v>
      </c>
      <c r="B118" s="345">
        <v>230.1</v>
      </c>
      <c r="C118" s="344" t="s">
        <v>547</v>
      </c>
      <c r="D118" s="9" t="s">
        <v>100</v>
      </c>
      <c r="E118" s="308"/>
      <c r="F118" s="319"/>
      <c r="G118" s="321"/>
      <c r="H118" s="320"/>
      <c r="I118" s="320"/>
      <c r="J118" s="321"/>
      <c r="K118" s="322"/>
    </row>
    <row r="119" spans="1:11" s="309" customFormat="1" x14ac:dyDescent="0.2">
      <c r="A119" s="326"/>
      <c r="B119" s="323">
        <v>42.61</v>
      </c>
      <c r="C119" s="325"/>
      <c r="D119" s="295" t="s">
        <v>406</v>
      </c>
      <c r="E119" s="308"/>
      <c r="F119" s="319"/>
      <c r="G119" s="321"/>
      <c r="H119" s="320"/>
      <c r="I119" s="320"/>
      <c r="J119" s="321"/>
      <c r="K119" s="322"/>
    </row>
    <row r="120" spans="1:11" s="309" customFormat="1" x14ac:dyDescent="0.2">
      <c r="A120" s="376" t="s">
        <v>493</v>
      </c>
      <c r="B120" s="345">
        <v>644.04</v>
      </c>
      <c r="C120" s="344" t="s">
        <v>519</v>
      </c>
      <c r="D120" s="9" t="s">
        <v>100</v>
      </c>
      <c r="E120" s="308"/>
      <c r="F120" s="319"/>
      <c r="G120" s="321"/>
      <c r="H120" s="320"/>
      <c r="I120" s="320"/>
      <c r="J120" s="321"/>
      <c r="K120" s="322"/>
    </row>
    <row r="121" spans="1:11" s="309" customFormat="1" x14ac:dyDescent="0.2">
      <c r="A121" s="317"/>
      <c r="B121" s="318">
        <v>109.11</v>
      </c>
      <c r="C121" s="324"/>
      <c r="D121" s="9" t="s">
        <v>451</v>
      </c>
      <c r="E121" s="308"/>
      <c r="F121" s="319"/>
      <c r="G121" s="321"/>
      <c r="H121" s="320"/>
      <c r="I121" s="320"/>
      <c r="J121" s="321"/>
      <c r="K121" s="322"/>
    </row>
    <row r="122" spans="1:11" s="309" customFormat="1" x14ac:dyDescent="0.2">
      <c r="A122" s="317"/>
      <c r="B122" s="318">
        <v>3.91</v>
      </c>
      <c r="C122" s="324"/>
      <c r="D122" s="9" t="s">
        <v>406</v>
      </c>
      <c r="E122" s="308"/>
      <c r="F122" s="319"/>
      <c r="G122" s="321"/>
      <c r="H122" s="320"/>
      <c r="I122" s="320"/>
      <c r="J122" s="321"/>
      <c r="K122" s="322"/>
    </row>
    <row r="123" spans="1:11" s="309" customFormat="1" x14ac:dyDescent="0.2">
      <c r="A123" s="326"/>
      <c r="B123" s="323">
        <v>45.56</v>
      </c>
      <c r="C123" s="325"/>
      <c r="D123" s="295" t="s">
        <v>104</v>
      </c>
      <c r="E123" s="308"/>
      <c r="F123" s="319"/>
      <c r="G123" s="321"/>
      <c r="H123" s="320"/>
      <c r="I123" s="320"/>
      <c r="J123" s="321"/>
      <c r="K123" s="322"/>
    </row>
    <row r="124" spans="1:11" ht="19.5" customHeight="1" x14ac:dyDescent="0.2">
      <c r="A124" s="276" t="s">
        <v>4</v>
      </c>
      <c r="B124" s="277">
        <f>SUM(B30:B123)</f>
        <v>19363.430000000008</v>
      </c>
      <c r="C124" s="253"/>
      <c r="D124" s="403"/>
      <c r="E124" s="306"/>
    </row>
    <row r="125" spans="1:11" ht="19.5" customHeight="1" x14ac:dyDescent="0.2">
      <c r="A125" s="438" t="s">
        <v>11</v>
      </c>
      <c r="B125" s="439"/>
      <c r="C125" s="439"/>
      <c r="D125" s="402"/>
      <c r="E125" s="308"/>
    </row>
    <row r="126" spans="1:11" s="24" customFormat="1" ht="25.5" customHeight="1" x14ac:dyDescent="0.2">
      <c r="A126" s="21" t="s">
        <v>0</v>
      </c>
      <c r="B126" s="22" t="s">
        <v>47</v>
      </c>
      <c r="C126" s="22" t="s">
        <v>48</v>
      </c>
      <c r="D126" s="400" t="s">
        <v>50</v>
      </c>
      <c r="E126" s="392"/>
    </row>
    <row r="127" spans="1:11" s="322" customFormat="1" ht="38.25" x14ac:dyDescent="0.2">
      <c r="A127" s="377">
        <v>42957</v>
      </c>
      <c r="B127" s="371">
        <v>200</v>
      </c>
      <c r="C127" s="378" t="s">
        <v>555</v>
      </c>
      <c r="D127" s="378" t="s">
        <v>414</v>
      </c>
      <c r="E127" s="7"/>
    </row>
    <row r="128" spans="1:11" s="322" customFormat="1" x14ac:dyDescent="0.2">
      <c r="A128" s="377">
        <v>42957</v>
      </c>
      <c r="B128" s="371">
        <v>21.74</v>
      </c>
      <c r="C128" s="379" t="s">
        <v>520</v>
      </c>
      <c r="D128" s="379" t="s">
        <v>488</v>
      </c>
      <c r="E128" s="7"/>
    </row>
    <row r="129" spans="1:11" s="322" customFormat="1" x14ac:dyDescent="0.2">
      <c r="A129" s="399">
        <v>43362</v>
      </c>
      <c r="B129" s="330">
        <v>5.74</v>
      </c>
      <c r="C129" s="331" t="s">
        <v>533</v>
      </c>
      <c r="D129" s="331" t="s">
        <v>406</v>
      </c>
      <c r="E129" s="7"/>
    </row>
    <row r="130" spans="1:11" s="307" customFormat="1" x14ac:dyDescent="0.2">
      <c r="A130" s="329">
        <v>43004</v>
      </c>
      <c r="B130" s="335">
        <v>7.37</v>
      </c>
      <c r="C130" s="332" t="s">
        <v>543</v>
      </c>
      <c r="D130" s="332" t="s">
        <v>102</v>
      </c>
    </row>
    <row r="131" spans="1:11" s="322" customFormat="1" x14ac:dyDescent="0.2">
      <c r="A131" s="333">
        <v>43007</v>
      </c>
      <c r="B131" s="330">
        <v>8.26</v>
      </c>
      <c r="C131" s="331" t="s">
        <v>544</v>
      </c>
      <c r="D131" s="331" t="s">
        <v>406</v>
      </c>
    </row>
    <row r="132" spans="1:11" s="307" customFormat="1" x14ac:dyDescent="0.2">
      <c r="A132" s="329">
        <v>43026</v>
      </c>
      <c r="B132" s="330">
        <v>6.3</v>
      </c>
      <c r="C132" s="331" t="s">
        <v>522</v>
      </c>
      <c r="D132" s="332" t="s">
        <v>406</v>
      </c>
      <c r="F132" s="322"/>
      <c r="G132" s="322"/>
      <c r="H132" s="322"/>
      <c r="I132" s="322"/>
      <c r="J132" s="322"/>
      <c r="K132" s="322"/>
    </row>
    <row r="133" spans="1:11" s="307" customFormat="1" x14ac:dyDescent="0.2">
      <c r="A133" s="329">
        <v>43033</v>
      </c>
      <c r="B133" s="330">
        <v>7.39</v>
      </c>
      <c r="C133" s="331" t="s">
        <v>523</v>
      </c>
      <c r="D133" s="332" t="s">
        <v>406</v>
      </c>
      <c r="F133" s="322"/>
      <c r="G133" s="322"/>
      <c r="H133" s="322"/>
      <c r="I133" s="322"/>
      <c r="J133" s="322"/>
      <c r="K133" s="322"/>
    </row>
    <row r="134" spans="1:11" s="322" customFormat="1" x14ac:dyDescent="0.2">
      <c r="A134" s="333">
        <v>43066</v>
      </c>
      <c r="B134" s="330">
        <v>52.61</v>
      </c>
      <c r="C134" s="331" t="s">
        <v>524</v>
      </c>
      <c r="D134" s="331" t="s">
        <v>399</v>
      </c>
    </row>
    <row r="135" spans="1:11" s="307" customFormat="1" x14ac:dyDescent="0.2">
      <c r="A135" s="329">
        <v>43072</v>
      </c>
      <c r="B135" s="330">
        <v>13.92</v>
      </c>
      <c r="C135" s="331" t="s">
        <v>456</v>
      </c>
      <c r="D135" s="332" t="s">
        <v>406</v>
      </c>
      <c r="F135" s="322"/>
      <c r="G135" s="322"/>
      <c r="H135" s="322"/>
      <c r="I135" s="322"/>
      <c r="J135" s="322"/>
      <c r="K135" s="322"/>
    </row>
    <row r="136" spans="1:11" s="307" customFormat="1" x14ac:dyDescent="0.2">
      <c r="A136" s="329">
        <v>43073</v>
      </c>
      <c r="B136" s="330">
        <v>20.100000000000001</v>
      </c>
      <c r="C136" s="331" t="s">
        <v>456</v>
      </c>
      <c r="D136" s="332" t="s">
        <v>399</v>
      </c>
      <c r="F136" s="322"/>
      <c r="G136" s="322"/>
      <c r="H136" s="322"/>
      <c r="I136" s="322"/>
      <c r="J136" s="322"/>
      <c r="K136" s="322"/>
    </row>
    <row r="137" spans="1:11" s="307" customFormat="1" x14ac:dyDescent="0.2">
      <c r="A137" s="329">
        <v>43089</v>
      </c>
      <c r="B137" s="330">
        <v>21.63</v>
      </c>
      <c r="C137" s="331" t="s">
        <v>525</v>
      </c>
      <c r="D137" s="332" t="s">
        <v>399</v>
      </c>
      <c r="F137" s="322"/>
      <c r="G137" s="322"/>
      <c r="H137" s="322"/>
      <c r="I137" s="322"/>
      <c r="J137" s="322"/>
      <c r="K137" s="322"/>
    </row>
    <row r="138" spans="1:11" s="309" customFormat="1" x14ac:dyDescent="0.2">
      <c r="A138" s="370">
        <v>43222</v>
      </c>
      <c r="B138" s="371">
        <v>24.35</v>
      </c>
      <c r="C138" s="378" t="s">
        <v>552</v>
      </c>
      <c r="D138" s="372" t="s">
        <v>494</v>
      </c>
      <c r="F138" s="322"/>
      <c r="G138" s="322"/>
      <c r="H138" s="322"/>
      <c r="I138" s="322"/>
      <c r="J138" s="322"/>
      <c r="K138" s="322"/>
    </row>
    <row r="139" spans="1:11" s="309" customFormat="1" x14ac:dyDescent="0.2">
      <c r="A139" s="370">
        <v>43222</v>
      </c>
      <c r="B139" s="371">
        <v>8</v>
      </c>
      <c r="C139" s="378" t="s">
        <v>552</v>
      </c>
      <c r="D139" s="372" t="s">
        <v>495</v>
      </c>
      <c r="F139" s="322"/>
      <c r="G139" s="322"/>
      <c r="H139" s="322"/>
      <c r="I139" s="322"/>
      <c r="J139" s="322"/>
      <c r="K139" s="322"/>
    </row>
    <row r="140" spans="1:11" s="309" customFormat="1" x14ac:dyDescent="0.2">
      <c r="A140" s="329">
        <v>43237</v>
      </c>
      <c r="B140" s="330">
        <v>21.81</v>
      </c>
      <c r="C140" s="331" t="s">
        <v>526</v>
      </c>
      <c r="D140" s="332" t="s">
        <v>399</v>
      </c>
      <c r="F140" s="322"/>
      <c r="G140" s="322"/>
      <c r="H140" s="322"/>
      <c r="I140" s="322"/>
      <c r="J140" s="322"/>
      <c r="K140" s="322"/>
    </row>
    <row r="141" spans="1:11" s="309" customFormat="1" x14ac:dyDescent="0.2">
      <c r="A141" s="329">
        <v>43359</v>
      </c>
      <c r="B141" s="330">
        <v>12.17</v>
      </c>
      <c r="C141" s="331" t="s">
        <v>527</v>
      </c>
      <c r="D141" s="332" t="s">
        <v>406</v>
      </c>
      <c r="F141" s="322"/>
      <c r="G141" s="322"/>
      <c r="H141" s="322"/>
      <c r="I141" s="322"/>
      <c r="J141" s="322"/>
      <c r="K141" s="322"/>
    </row>
    <row r="142" spans="1:11" s="309" customFormat="1" x14ac:dyDescent="0.2">
      <c r="A142" s="329">
        <v>43276</v>
      </c>
      <c r="B142" s="330">
        <v>31.3</v>
      </c>
      <c r="C142" s="331" t="s">
        <v>528</v>
      </c>
      <c r="D142" s="332" t="s">
        <v>406</v>
      </c>
      <c r="F142" s="322"/>
      <c r="G142" s="322"/>
      <c r="H142" s="322"/>
      <c r="I142" s="322"/>
      <c r="J142" s="322"/>
      <c r="K142" s="322"/>
    </row>
    <row r="143" spans="1:11" ht="19.5" customHeight="1" x14ac:dyDescent="0.2">
      <c r="A143" s="252" t="s">
        <v>4</v>
      </c>
      <c r="B143" s="271">
        <f>SUM(B127:B142)</f>
        <v>462.69000000000011</v>
      </c>
      <c r="C143" s="253"/>
      <c r="D143" s="403"/>
      <c r="E143" s="308"/>
    </row>
    <row r="144" spans="1:11" s="7" customFormat="1" ht="34.5" customHeight="1" x14ac:dyDescent="0.2">
      <c r="A144" s="263" t="s">
        <v>6</v>
      </c>
      <c r="B144" s="272">
        <f>B27+B124+B143</f>
        <v>82208.200000000012</v>
      </c>
      <c r="C144" s="264"/>
      <c r="D144" s="404"/>
    </row>
    <row r="145" spans="1:4" s="41" customFormat="1" x14ac:dyDescent="0.2">
      <c r="B145" s="38"/>
      <c r="C145" s="39"/>
      <c r="D145" s="39"/>
    </row>
    <row r="146" spans="1:4" s="42" customFormat="1" x14ac:dyDescent="0.2">
      <c r="A146" s="26" t="s">
        <v>21</v>
      </c>
      <c r="B146" s="3"/>
    </row>
    <row r="147" spans="1:4" s="42" customFormat="1" ht="12.6" customHeight="1" x14ac:dyDescent="0.2">
      <c r="A147" s="423" t="s">
        <v>22</v>
      </c>
      <c r="B147" s="423"/>
      <c r="C147" s="423"/>
    </row>
    <row r="148" spans="1:4" s="41" customFormat="1" ht="12.95" customHeight="1" x14ac:dyDescent="0.2">
      <c r="A148" s="424" t="s">
        <v>24</v>
      </c>
      <c r="B148" s="424"/>
      <c r="C148" s="424"/>
    </row>
    <row r="149" spans="1:4" x14ac:dyDescent="0.2">
      <c r="A149" s="34" t="s">
        <v>23</v>
      </c>
      <c r="B149" s="35"/>
      <c r="C149" s="41"/>
      <c r="D149" s="41"/>
    </row>
    <row r="150" spans="1:4" x14ac:dyDescent="0.2">
      <c r="A150" s="48" t="s">
        <v>37</v>
      </c>
      <c r="B150" s="35"/>
      <c r="C150" s="60"/>
      <c r="D150" s="60"/>
    </row>
    <row r="151" spans="1:4" x14ac:dyDescent="0.2">
      <c r="A151" s="48" t="s">
        <v>26</v>
      </c>
      <c r="B151" s="35"/>
      <c r="C151" s="46"/>
      <c r="D151" s="46"/>
    </row>
    <row r="152" spans="1:4" x14ac:dyDescent="0.2">
      <c r="A152" s="445" t="s">
        <v>27</v>
      </c>
      <c r="B152" s="445"/>
      <c r="C152" s="445"/>
      <c r="D152" s="445"/>
    </row>
    <row r="153" spans="1:4" x14ac:dyDescent="0.2">
      <c r="A153" s="20"/>
      <c r="B153" s="41"/>
      <c r="C153" s="41"/>
      <c r="D153" s="41"/>
    </row>
    <row r="154" spans="1:4" x14ac:dyDescent="0.2">
      <c r="A154" s="20"/>
      <c r="B154" s="41"/>
      <c r="C154" s="41"/>
      <c r="D154" s="41"/>
    </row>
    <row r="155" spans="1:4" x14ac:dyDescent="0.2">
      <c r="A155" s="20"/>
      <c r="B155" s="41"/>
      <c r="C155" s="41"/>
      <c r="D155" s="41"/>
    </row>
    <row r="156" spans="1:4" x14ac:dyDescent="0.2">
      <c r="A156" s="20"/>
      <c r="B156" s="41"/>
      <c r="C156" s="41"/>
      <c r="D156" s="41"/>
    </row>
    <row r="157" spans="1:4" x14ac:dyDescent="0.2">
      <c r="A157" s="20"/>
      <c r="B157" s="41"/>
      <c r="C157" s="41"/>
      <c r="D157" s="41"/>
    </row>
    <row r="158" spans="1:4" x14ac:dyDescent="0.2">
      <c r="A158" s="20"/>
      <c r="B158" s="41"/>
      <c r="C158" s="41"/>
      <c r="D158" s="41"/>
    </row>
    <row r="159" spans="1:4" x14ac:dyDescent="0.2">
      <c r="A159" s="20"/>
      <c r="B159" s="41"/>
      <c r="C159" s="41"/>
      <c r="D159" s="41"/>
    </row>
    <row r="160" spans="1:4" x14ac:dyDescent="0.2">
      <c r="A160" s="20"/>
      <c r="B160" s="41"/>
      <c r="C160" s="41"/>
      <c r="D160" s="41"/>
    </row>
    <row r="161" spans="1:4" x14ac:dyDescent="0.2">
      <c r="A161" s="20"/>
      <c r="B161" s="41"/>
      <c r="C161" s="41"/>
      <c r="D161" s="41"/>
    </row>
    <row r="162" spans="1:4" x14ac:dyDescent="0.2">
      <c r="A162" s="20"/>
      <c r="B162" s="41"/>
      <c r="C162" s="41"/>
      <c r="D162" s="41"/>
    </row>
    <row r="163" spans="1:4" x14ac:dyDescent="0.2">
      <c r="A163" s="20"/>
      <c r="B163" s="41"/>
      <c r="C163" s="41"/>
      <c r="D163" s="41"/>
    </row>
  </sheetData>
  <mergeCells count="31">
    <mergeCell ref="A152:D152"/>
    <mergeCell ref="C38:C41"/>
    <mergeCell ref="C18:C20"/>
    <mergeCell ref="C67:C68"/>
    <mergeCell ref="C104:C105"/>
    <mergeCell ref="C50:C51"/>
    <mergeCell ref="C95:C96"/>
    <mergeCell ref="C91:C92"/>
    <mergeCell ref="C88:C89"/>
    <mergeCell ref="C57:C58"/>
    <mergeCell ref="C33:C34"/>
    <mergeCell ref="C36:C37"/>
    <mergeCell ref="C97:C102"/>
    <mergeCell ref="C52:C55"/>
    <mergeCell ref="C21:C22"/>
    <mergeCell ref="C9:C13"/>
    <mergeCell ref="C14:C17"/>
    <mergeCell ref="A1:D1"/>
    <mergeCell ref="A147:C147"/>
    <mergeCell ref="A148:C148"/>
    <mergeCell ref="A7:D7"/>
    <mergeCell ref="B2:D2"/>
    <mergeCell ref="B3:D3"/>
    <mergeCell ref="B4:D4"/>
    <mergeCell ref="A5:D5"/>
    <mergeCell ref="A6:D6"/>
    <mergeCell ref="A28:C28"/>
    <mergeCell ref="A125:C125"/>
    <mergeCell ref="C77:C78"/>
    <mergeCell ref="C82:C83"/>
    <mergeCell ref="C30:C32"/>
  </mergeCells>
  <pageMargins left="0.70866141732283472" right="0.45" top="0.26" bottom="0.43" header="0.31496062992125984" footer="0.17"/>
  <pageSetup paperSize="9" fitToHeight="6" orientation="landscape" r:id="rId1"/>
  <headerFooter alignWithMargins="0">
    <oddFooter>&amp;L&amp;8&amp;Z&amp;F&amp;A&amp;R&amp;8&amp;D&amp;T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  <pageSetUpPr fitToPage="1"/>
  </sheetPr>
  <dimension ref="A1:N7"/>
  <sheetViews>
    <sheetView workbookViewId="0">
      <selection activeCell="B14" sqref="B14:B15"/>
    </sheetView>
  </sheetViews>
  <sheetFormatPr defaultRowHeight="12.75" x14ac:dyDescent="0.2"/>
  <cols>
    <col min="1" max="1" width="19.28515625" customWidth="1"/>
    <col min="2" max="2" width="25.7109375" customWidth="1"/>
    <col min="4" max="4" width="11" bestFit="1" customWidth="1"/>
    <col min="5" max="5" width="11.42578125" bestFit="1" customWidth="1"/>
    <col min="7" max="7" width="15.140625" bestFit="1" customWidth="1"/>
    <col min="18" max="18" width="12.5703125" customWidth="1"/>
  </cols>
  <sheetData>
    <row r="1" spans="1:14" x14ac:dyDescent="0.2">
      <c r="D1" t="s">
        <v>348</v>
      </c>
      <c r="E1" t="s">
        <v>349</v>
      </c>
      <c r="F1" t="s">
        <v>350</v>
      </c>
    </row>
    <row r="2" spans="1:14" x14ac:dyDescent="0.2">
      <c r="A2" t="s">
        <v>347</v>
      </c>
      <c r="B2" t="s">
        <v>351</v>
      </c>
      <c r="C2" t="s">
        <v>352</v>
      </c>
      <c r="D2" t="s">
        <v>353</v>
      </c>
      <c r="E2" t="s">
        <v>353</v>
      </c>
      <c r="F2">
        <v>3925</v>
      </c>
      <c r="G2" t="s">
        <v>354</v>
      </c>
      <c r="J2" t="s">
        <v>355</v>
      </c>
    </row>
    <row r="3" spans="1:14" x14ac:dyDescent="0.2">
      <c r="A3" t="s">
        <v>356</v>
      </c>
      <c r="B3" t="s">
        <v>226</v>
      </c>
      <c r="C3">
        <v>100</v>
      </c>
      <c r="D3">
        <v>22</v>
      </c>
      <c r="E3">
        <v>29.31</v>
      </c>
      <c r="F3">
        <v>366.4</v>
      </c>
      <c r="G3">
        <v>417.71</v>
      </c>
      <c r="I3">
        <v>270</v>
      </c>
      <c r="J3">
        <v>160.23999999999998</v>
      </c>
      <c r="M3">
        <v>366.4</v>
      </c>
      <c r="N3" t="s">
        <v>247</v>
      </c>
    </row>
    <row r="5" spans="1:14" x14ac:dyDescent="0.2">
      <c r="A5" t="s">
        <v>357</v>
      </c>
      <c r="B5" t="s">
        <v>124</v>
      </c>
      <c r="C5">
        <v>100</v>
      </c>
      <c r="D5">
        <v>22</v>
      </c>
      <c r="E5">
        <v>1.46</v>
      </c>
      <c r="G5">
        <v>23.46</v>
      </c>
      <c r="I5">
        <v>400</v>
      </c>
      <c r="J5">
        <v>259.26</v>
      </c>
      <c r="M5">
        <v>23.46</v>
      </c>
      <c r="N5" t="s">
        <v>361</v>
      </c>
    </row>
    <row r="6" spans="1:14" x14ac:dyDescent="0.2">
      <c r="A6" t="s">
        <v>358</v>
      </c>
      <c r="B6" t="s">
        <v>359</v>
      </c>
      <c r="C6">
        <v>100</v>
      </c>
      <c r="D6">
        <v>10</v>
      </c>
      <c r="E6">
        <v>0.85</v>
      </c>
      <c r="G6">
        <v>10.85</v>
      </c>
      <c r="L6">
        <v>10.85</v>
      </c>
      <c r="M6" t="s">
        <v>361</v>
      </c>
    </row>
    <row r="7" spans="1:14" x14ac:dyDescent="0.2">
      <c r="G7" s="231">
        <f>SUM(G5:G6)</f>
        <v>34.31</v>
      </c>
    </row>
  </sheetData>
  <pageMargins left="0.7" right="0.7" top="0.75" bottom="0.75" header="0.3" footer="0.3"/>
  <pageSetup paperSize="9" scale="8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8:S59"/>
  <sheetViews>
    <sheetView zoomScaleNormal="100" workbookViewId="0">
      <selection activeCell="B14" sqref="B14:B15"/>
    </sheetView>
  </sheetViews>
  <sheetFormatPr defaultColWidth="9.140625" defaultRowHeight="15" x14ac:dyDescent="0.25"/>
  <cols>
    <col min="1" max="1" width="23.28515625" style="138" customWidth="1"/>
    <col min="2" max="2" width="34.5703125" style="138" customWidth="1"/>
    <col min="3" max="3" width="14.28515625" style="138" customWidth="1"/>
    <col min="4" max="4" width="23.28515625" style="138" customWidth="1"/>
    <col min="5" max="5" width="14" style="138" customWidth="1"/>
    <col min="6" max="6" width="21.28515625" style="138" customWidth="1"/>
    <col min="7" max="16" width="9.140625" style="138"/>
    <col min="17" max="17" width="24.7109375" style="138" customWidth="1"/>
    <col min="18" max="16384" width="9.140625" style="138"/>
  </cols>
  <sheetData>
    <row r="8" spans="1:19" ht="15.75" x14ac:dyDescent="0.25">
      <c r="A8" s="139" t="s">
        <v>87</v>
      </c>
      <c r="B8" s="139"/>
    </row>
    <row r="9" spans="1:19" x14ac:dyDescent="0.25">
      <c r="A9" s="140"/>
      <c r="B9" s="140"/>
    </row>
    <row r="10" spans="1:19" ht="16.5" thickBot="1" x14ac:dyDescent="0.3">
      <c r="A10" s="486" t="str">
        <f>Reconciliation!A9</f>
        <v>Disclosure period:  01/07/2017 - 31/07/2017</v>
      </c>
      <c r="B10" s="486"/>
      <c r="C10" s="486"/>
      <c r="D10" s="141"/>
      <c r="E10" s="141"/>
      <c r="F10" s="141"/>
    </row>
    <row r="11" spans="1:19" ht="15.75" thickTop="1" x14ac:dyDescent="0.25"/>
    <row r="12" spans="1:19" x14ac:dyDescent="0.25">
      <c r="A12" s="142" t="s">
        <v>53</v>
      </c>
      <c r="B12" s="142"/>
    </row>
    <row r="14" spans="1:19" x14ac:dyDescent="0.25">
      <c r="A14" s="143" t="s">
        <v>88</v>
      </c>
      <c r="B14" s="143"/>
      <c r="C14" s="144" t="s">
        <v>95</v>
      </c>
    </row>
    <row r="15" spans="1:19" x14ac:dyDescent="0.25">
      <c r="A15" s="143" t="s">
        <v>89</v>
      </c>
      <c r="B15" s="143"/>
      <c r="C15" s="234" t="s">
        <v>272</v>
      </c>
      <c r="D15" s="145"/>
      <c r="M15" s="146"/>
      <c r="N15" s="146"/>
    </row>
    <row r="16" spans="1:19" x14ac:dyDescent="0.25">
      <c r="A16" s="143" t="s">
        <v>90</v>
      </c>
      <c r="B16" s="143"/>
      <c r="C16" s="144"/>
      <c r="M16" s="146"/>
      <c r="N16" s="146"/>
      <c r="O16" s="146"/>
      <c r="P16" s="146"/>
      <c r="Q16" s="147"/>
      <c r="R16" s="146"/>
      <c r="S16" s="147"/>
    </row>
    <row r="17" spans="1:19" x14ac:dyDescent="0.25">
      <c r="A17" s="143" t="s">
        <v>97</v>
      </c>
      <c r="B17" s="143"/>
      <c r="C17" s="148"/>
      <c r="F17" s="149"/>
      <c r="M17" s="146"/>
      <c r="N17" s="146"/>
      <c r="O17" s="146"/>
      <c r="P17" s="146"/>
      <c r="Q17" s="147"/>
      <c r="R17" s="146"/>
      <c r="S17" s="147"/>
    </row>
    <row r="18" spans="1:19" x14ac:dyDescent="0.25">
      <c r="A18" s="143"/>
      <c r="B18" s="143"/>
      <c r="C18" s="148"/>
      <c r="M18" s="146"/>
      <c r="N18" s="146"/>
      <c r="O18" s="146"/>
      <c r="P18" s="146"/>
      <c r="Q18" s="147"/>
      <c r="R18" s="146"/>
      <c r="S18" s="147"/>
    </row>
    <row r="19" spans="1:19" x14ac:dyDescent="0.25">
      <c r="A19" s="143"/>
      <c r="B19" s="143"/>
      <c r="C19" s="148"/>
      <c r="M19" s="146"/>
      <c r="N19" s="146"/>
      <c r="O19" s="146"/>
      <c r="P19" s="146"/>
      <c r="Q19" s="147"/>
      <c r="R19" s="146"/>
      <c r="S19" s="147"/>
    </row>
    <row r="20" spans="1:19" x14ac:dyDescent="0.25">
      <c r="A20" s="143"/>
      <c r="B20" s="143"/>
      <c r="M20" s="146"/>
      <c r="N20" s="146"/>
      <c r="O20" s="146"/>
      <c r="P20" s="146"/>
      <c r="Q20" s="147"/>
      <c r="R20" s="146"/>
      <c r="S20" s="147"/>
    </row>
    <row r="21" spans="1:19" ht="30" x14ac:dyDescent="0.25">
      <c r="A21" s="181" t="s">
        <v>98</v>
      </c>
      <c r="B21" s="143" t="s">
        <v>91</v>
      </c>
      <c r="C21" s="143" t="s">
        <v>99</v>
      </c>
      <c r="D21" s="143" t="s">
        <v>96</v>
      </c>
      <c r="G21" s="145"/>
      <c r="L21" s="150"/>
      <c r="M21" s="151"/>
      <c r="N21" s="146"/>
      <c r="O21" s="151"/>
      <c r="P21" s="151"/>
      <c r="Q21" s="151"/>
      <c r="R21" s="147"/>
      <c r="S21" s="147"/>
    </row>
    <row r="22" spans="1:19" x14ac:dyDescent="0.25">
      <c r="A22" s="171" t="s">
        <v>100</v>
      </c>
      <c r="B22" s="169"/>
      <c r="C22" s="169"/>
      <c r="D22" s="169"/>
      <c r="E22" s="170"/>
      <c r="G22" s="145"/>
      <c r="L22" s="150"/>
      <c r="M22" s="151"/>
      <c r="N22" s="146"/>
      <c r="O22" s="151"/>
      <c r="P22" s="151"/>
      <c r="Q22" s="151"/>
      <c r="R22" s="147"/>
      <c r="S22" s="147"/>
    </row>
    <row r="23" spans="1:19" s="153" customFormat="1" x14ac:dyDescent="0.25">
      <c r="A23" s="171"/>
      <c r="B23" s="171"/>
      <c r="C23" s="172"/>
      <c r="D23" s="159"/>
      <c r="E23" s="173"/>
      <c r="F23" s="154"/>
      <c r="L23" s="155"/>
      <c r="M23" s="156"/>
      <c r="N23" s="157"/>
      <c r="O23" s="156"/>
      <c r="P23" s="156"/>
      <c r="Q23" s="156"/>
      <c r="R23" s="158"/>
      <c r="S23" s="158"/>
    </row>
    <row r="24" spans="1:19" s="153" customFormat="1" x14ac:dyDescent="0.25">
      <c r="A24" s="171"/>
      <c r="B24" s="171"/>
      <c r="C24" s="172"/>
      <c r="D24" s="159"/>
      <c r="E24" s="173"/>
      <c r="F24" s="154"/>
      <c r="L24" s="155"/>
      <c r="M24" s="156"/>
      <c r="N24" s="157"/>
      <c r="O24" s="156"/>
      <c r="P24" s="156"/>
      <c r="Q24" s="156"/>
      <c r="R24" s="158"/>
      <c r="S24" s="158"/>
    </row>
    <row r="25" spans="1:19" s="153" customFormat="1" x14ac:dyDescent="0.25">
      <c r="A25" s="171" t="s">
        <v>101</v>
      </c>
      <c r="B25" s="171"/>
      <c r="C25" s="172"/>
      <c r="D25" s="165">
        <f>SUM(D22:D24)</f>
        <v>0</v>
      </c>
      <c r="E25" s="174"/>
      <c r="F25" s="154"/>
      <c r="L25" s="155"/>
      <c r="M25" s="156"/>
      <c r="N25" s="157"/>
      <c r="O25" s="156"/>
      <c r="P25" s="156"/>
      <c r="Q25" s="156"/>
      <c r="R25" s="158"/>
      <c r="S25" s="158"/>
    </row>
    <row r="26" spans="1:19" s="145" customFormat="1" x14ac:dyDescent="0.25">
      <c r="A26" s="175"/>
      <c r="B26" s="175"/>
      <c r="C26" s="176"/>
      <c r="D26" s="159"/>
      <c r="E26" s="177"/>
      <c r="F26" s="160"/>
      <c r="L26" s="161"/>
      <c r="M26" s="162"/>
      <c r="N26" s="163"/>
      <c r="O26" s="162"/>
      <c r="P26" s="162"/>
      <c r="Q26" s="162"/>
      <c r="R26" s="164"/>
      <c r="S26" s="164"/>
    </row>
    <row r="27" spans="1:19" x14ac:dyDescent="0.25">
      <c r="A27" s="178" t="s">
        <v>102</v>
      </c>
      <c r="B27" s="178"/>
      <c r="C27" s="179"/>
      <c r="D27" s="159"/>
      <c r="E27" s="170"/>
      <c r="G27" s="145"/>
      <c r="L27" s="150"/>
      <c r="M27" s="151"/>
      <c r="N27" s="146"/>
      <c r="O27" s="151"/>
      <c r="P27" s="151"/>
      <c r="Q27" s="151"/>
      <c r="R27" s="147"/>
      <c r="S27" s="147"/>
    </row>
    <row r="28" spans="1:19" x14ac:dyDescent="0.25">
      <c r="A28" s="236" t="s">
        <v>406</v>
      </c>
      <c r="B28" s="178"/>
      <c r="C28" s="179"/>
      <c r="D28" s="159"/>
      <c r="E28" s="180"/>
      <c r="G28" s="145"/>
      <c r="L28" s="150"/>
      <c r="M28" s="151"/>
      <c r="N28" s="146"/>
      <c r="O28" s="151"/>
      <c r="P28" s="151"/>
      <c r="Q28" s="151"/>
      <c r="R28" s="147"/>
      <c r="S28" s="147"/>
    </row>
    <row r="29" spans="1:19" x14ac:dyDescent="0.25">
      <c r="A29" s="178"/>
      <c r="B29" s="178"/>
      <c r="C29" s="179"/>
      <c r="D29" s="159"/>
      <c r="E29" s="170"/>
      <c r="G29" s="145"/>
      <c r="L29" s="150"/>
      <c r="M29" s="151"/>
      <c r="N29" s="146"/>
      <c r="O29" s="151"/>
      <c r="P29" s="151"/>
      <c r="Q29" s="151"/>
      <c r="R29" s="147"/>
      <c r="S29" s="147"/>
    </row>
    <row r="30" spans="1:19" x14ac:dyDescent="0.25">
      <c r="A30" s="171" t="s">
        <v>101</v>
      </c>
      <c r="B30" s="171"/>
      <c r="C30" s="172"/>
      <c r="D30" s="165">
        <f>SUM(D27:D29)</f>
        <v>0</v>
      </c>
      <c r="E30" s="170"/>
      <c r="G30" s="145"/>
      <c r="L30" s="150"/>
      <c r="M30" s="151"/>
      <c r="N30" s="146"/>
      <c r="O30" s="151"/>
      <c r="P30" s="151"/>
      <c r="Q30" s="151"/>
      <c r="R30" s="147"/>
      <c r="S30" s="147"/>
    </row>
    <row r="31" spans="1:19" x14ac:dyDescent="0.25">
      <c r="A31" s="178"/>
      <c r="B31" s="178"/>
      <c r="C31" s="179"/>
      <c r="D31" s="159"/>
      <c r="E31" s="170"/>
      <c r="G31" s="145"/>
      <c r="L31" s="150"/>
      <c r="M31" s="151"/>
      <c r="N31" s="146"/>
      <c r="O31" s="151"/>
      <c r="P31" s="151"/>
      <c r="Q31" s="151"/>
      <c r="R31" s="147"/>
      <c r="S31" s="147"/>
    </row>
    <row r="32" spans="1:19" x14ac:dyDescent="0.25">
      <c r="A32" s="178" t="s">
        <v>103</v>
      </c>
      <c r="B32" s="178"/>
      <c r="C32" s="179"/>
      <c r="D32" s="159"/>
      <c r="E32" s="170"/>
      <c r="G32" s="145"/>
      <c r="L32" s="150"/>
      <c r="M32" s="151"/>
      <c r="N32" s="146"/>
      <c r="O32" s="151"/>
      <c r="P32" s="151"/>
      <c r="Q32" s="151"/>
      <c r="R32" s="147"/>
      <c r="S32" s="147"/>
    </row>
    <row r="33" spans="1:19" x14ac:dyDescent="0.25">
      <c r="A33" s="178"/>
      <c r="B33" s="178"/>
      <c r="C33" s="179"/>
      <c r="D33" s="159"/>
      <c r="E33" s="170"/>
      <c r="G33" s="145"/>
      <c r="L33" s="150"/>
      <c r="M33" s="151"/>
      <c r="N33" s="146"/>
      <c r="O33" s="151"/>
      <c r="P33" s="151"/>
      <c r="Q33" s="151"/>
      <c r="R33" s="147"/>
      <c r="S33" s="147"/>
    </row>
    <row r="34" spans="1:19" x14ac:dyDescent="0.25">
      <c r="A34" s="178"/>
      <c r="B34" s="178"/>
      <c r="C34" s="179"/>
      <c r="D34" s="159"/>
      <c r="E34" s="170"/>
      <c r="G34" s="145"/>
      <c r="L34" s="150"/>
      <c r="M34" s="151"/>
      <c r="N34" s="146"/>
      <c r="O34" s="151"/>
      <c r="P34" s="151"/>
      <c r="Q34" s="151"/>
      <c r="R34" s="147"/>
      <c r="S34" s="147"/>
    </row>
    <row r="35" spans="1:19" x14ac:dyDescent="0.25">
      <c r="A35" s="171" t="s">
        <v>101</v>
      </c>
      <c r="B35" s="171"/>
      <c r="C35" s="172"/>
      <c r="D35" s="165">
        <f>SUM(D32:D34)</f>
        <v>0</v>
      </c>
      <c r="E35" s="170"/>
      <c r="G35" s="145"/>
      <c r="L35" s="150"/>
      <c r="M35" s="151"/>
      <c r="N35" s="146"/>
      <c r="O35" s="151"/>
      <c r="P35" s="151"/>
      <c r="Q35" s="151"/>
      <c r="R35" s="147"/>
      <c r="S35" s="147"/>
    </row>
    <row r="36" spans="1:19" x14ac:dyDescent="0.25">
      <c r="A36" s="178"/>
      <c r="B36" s="178"/>
      <c r="C36" s="179"/>
      <c r="D36" s="159"/>
      <c r="E36" s="170"/>
      <c r="G36" s="145"/>
      <c r="L36" s="150"/>
      <c r="M36" s="151"/>
      <c r="N36" s="146"/>
      <c r="O36" s="151"/>
      <c r="P36" s="151"/>
      <c r="Q36" s="151"/>
      <c r="R36" s="147"/>
      <c r="S36" s="147"/>
    </row>
    <row r="37" spans="1:19" x14ac:dyDescent="0.25">
      <c r="A37" s="178" t="s">
        <v>104</v>
      </c>
      <c r="B37" s="178"/>
      <c r="C37" s="179"/>
      <c r="D37" s="159"/>
      <c r="E37" s="170"/>
      <c r="G37" s="145"/>
      <c r="L37" s="150"/>
      <c r="M37" s="151"/>
      <c r="N37" s="146"/>
      <c r="O37" s="151"/>
      <c r="P37" s="151"/>
      <c r="Q37" s="151"/>
      <c r="R37" s="147"/>
      <c r="S37" s="147"/>
    </row>
    <row r="38" spans="1:19" x14ac:dyDescent="0.25">
      <c r="A38" s="178"/>
      <c r="B38" s="178"/>
      <c r="C38" s="179"/>
      <c r="D38" s="159"/>
      <c r="E38" s="170"/>
      <c r="G38" s="145"/>
      <c r="L38" s="150"/>
      <c r="M38" s="151"/>
      <c r="N38" s="146"/>
      <c r="O38" s="151"/>
      <c r="P38" s="151"/>
      <c r="Q38" s="151"/>
      <c r="R38" s="147"/>
      <c r="S38" s="147"/>
    </row>
    <row r="39" spans="1:19" x14ac:dyDescent="0.25">
      <c r="A39" s="178"/>
      <c r="B39" s="178"/>
      <c r="C39" s="179"/>
      <c r="D39" s="159"/>
      <c r="E39" s="170"/>
      <c r="G39" s="145"/>
      <c r="L39" s="150"/>
      <c r="M39" s="151"/>
      <c r="N39" s="146"/>
      <c r="O39" s="151"/>
      <c r="P39" s="151"/>
      <c r="Q39" s="151"/>
      <c r="R39" s="147"/>
      <c r="S39" s="147"/>
    </row>
    <row r="40" spans="1:19" x14ac:dyDescent="0.25">
      <c r="A40" s="171" t="s">
        <v>101</v>
      </c>
      <c r="B40" s="171"/>
      <c r="C40" s="172"/>
      <c r="D40" s="165">
        <f>SUM(D37:D39)</f>
        <v>0</v>
      </c>
      <c r="E40" s="170"/>
      <c r="G40" s="145"/>
      <c r="L40" s="150"/>
      <c r="M40" s="151"/>
      <c r="N40" s="146"/>
      <c r="O40" s="151"/>
      <c r="P40" s="151"/>
      <c r="Q40" s="151"/>
      <c r="R40" s="147"/>
      <c r="S40" s="147"/>
    </row>
    <row r="41" spans="1:19" x14ac:dyDescent="0.25">
      <c r="A41" s="178"/>
      <c r="B41" s="178"/>
      <c r="C41" s="179"/>
      <c r="D41" s="159"/>
      <c r="E41" s="170"/>
      <c r="G41" s="145"/>
      <c r="L41" s="150"/>
      <c r="M41" s="151"/>
      <c r="N41" s="146"/>
      <c r="O41" s="151"/>
      <c r="P41" s="151"/>
      <c r="Q41" s="151"/>
      <c r="R41" s="147"/>
      <c r="S41" s="147"/>
    </row>
    <row r="42" spans="1:19" x14ac:dyDescent="0.25">
      <c r="A42" s="178"/>
      <c r="B42" s="178"/>
      <c r="C42" s="179"/>
      <c r="D42" s="159"/>
      <c r="E42" s="170"/>
      <c r="G42" s="145"/>
      <c r="L42" s="150"/>
      <c r="M42" s="151"/>
      <c r="N42" s="146"/>
      <c r="O42" s="151"/>
      <c r="P42" s="151"/>
      <c r="Q42" s="151"/>
      <c r="R42" s="147"/>
      <c r="S42" s="147"/>
    </row>
    <row r="43" spans="1:19" x14ac:dyDescent="0.25">
      <c r="A43" s="175"/>
      <c r="B43" s="175"/>
      <c r="C43" s="176"/>
      <c r="D43" s="159"/>
      <c r="E43" s="180"/>
      <c r="G43" s="145"/>
      <c r="L43" s="150"/>
      <c r="M43" s="151"/>
      <c r="N43" s="146"/>
      <c r="O43" s="151"/>
      <c r="P43" s="151"/>
      <c r="Q43" s="151"/>
      <c r="R43" s="147"/>
      <c r="S43" s="147"/>
    </row>
    <row r="44" spans="1:19" ht="14.25" customHeight="1" x14ac:dyDescent="0.25">
      <c r="A44" s="171"/>
      <c r="B44" s="171"/>
      <c r="C44" s="179"/>
      <c r="D44" s="159"/>
      <c r="E44" s="170"/>
      <c r="G44" s="145"/>
      <c r="L44" s="150"/>
      <c r="M44" s="151"/>
      <c r="N44" s="146"/>
      <c r="O44" s="151"/>
      <c r="P44" s="151"/>
      <c r="Q44" s="151"/>
      <c r="R44" s="147"/>
      <c r="S44" s="147"/>
    </row>
    <row r="45" spans="1:19" x14ac:dyDescent="0.25">
      <c r="A45" s="144"/>
      <c r="B45" s="144"/>
      <c r="D45" s="152"/>
    </row>
    <row r="46" spans="1:19" ht="15.75" thickBot="1" x14ac:dyDescent="0.3">
      <c r="A46" s="143" t="s">
        <v>92</v>
      </c>
      <c r="B46" s="143"/>
      <c r="D46" s="166">
        <f>D25+D30+D35+D40</f>
        <v>0</v>
      </c>
    </row>
    <row r="47" spans="1:19" ht="15.75" thickTop="1" x14ac:dyDescent="0.25">
      <c r="A47" s="144"/>
      <c r="B47" s="144"/>
      <c r="D47" s="167"/>
    </row>
    <row r="48" spans="1:19" x14ac:dyDescent="0.25">
      <c r="A48" s="144"/>
      <c r="B48" s="144"/>
    </row>
    <row r="51" spans="1:5" x14ac:dyDescent="0.25">
      <c r="A51" s="168"/>
      <c r="B51" s="168"/>
      <c r="D51" s="168"/>
      <c r="E51" s="168"/>
    </row>
    <row r="52" spans="1:5" x14ac:dyDescent="0.25">
      <c r="A52" s="138" t="s">
        <v>93</v>
      </c>
      <c r="D52" s="138" t="s">
        <v>0</v>
      </c>
    </row>
    <row r="55" spans="1:5" ht="13.5" customHeight="1" x14ac:dyDescent="0.25"/>
    <row r="58" spans="1:5" x14ac:dyDescent="0.25">
      <c r="A58" s="168"/>
      <c r="B58" s="168"/>
      <c r="D58" s="168"/>
      <c r="E58" s="168"/>
    </row>
    <row r="59" spans="1:5" x14ac:dyDescent="0.25">
      <c r="A59" s="138" t="s">
        <v>94</v>
      </c>
      <c r="D59" s="138" t="s">
        <v>0</v>
      </c>
    </row>
  </sheetData>
  <mergeCells count="1">
    <mergeCell ref="A10:C10"/>
  </mergeCells>
  <pageMargins left="0.51" right="0.47" top="0.39370078740157483" bottom="0.74803149606299213" header="0.31496062992125984" footer="0.31496062992125984"/>
  <pageSetup paperSize="9" scale="89" orientation="portrait" r:id="rId1"/>
  <headerFooter>
    <oddFooter>&amp;L&amp;8&amp;Z&amp;F&amp;A&amp;R&amp;8&amp;D&amp;T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8:S59"/>
  <sheetViews>
    <sheetView zoomScaleNormal="100" workbookViewId="0">
      <selection activeCell="B14" sqref="B14:B15"/>
    </sheetView>
  </sheetViews>
  <sheetFormatPr defaultColWidth="9.140625" defaultRowHeight="15" x14ac:dyDescent="0.25"/>
  <cols>
    <col min="1" max="1" width="23.28515625" style="138" customWidth="1"/>
    <col min="2" max="2" width="34.5703125" style="138" customWidth="1"/>
    <col min="3" max="3" width="14.28515625" style="138" customWidth="1"/>
    <col min="4" max="4" width="23.28515625" style="138" customWidth="1"/>
    <col min="5" max="5" width="14" style="138" customWidth="1"/>
    <col min="6" max="6" width="21.28515625" style="138" customWidth="1"/>
    <col min="7" max="16" width="9.140625" style="138"/>
    <col min="17" max="17" width="24.7109375" style="138" customWidth="1"/>
    <col min="18" max="16384" width="9.140625" style="138"/>
  </cols>
  <sheetData>
    <row r="8" spans="1:19" ht="15.75" x14ac:dyDescent="0.25">
      <c r="A8" s="139" t="s">
        <v>87</v>
      </c>
      <c r="B8" s="139"/>
    </row>
    <row r="9" spans="1:19" x14ac:dyDescent="0.25">
      <c r="A9" s="140"/>
      <c r="B9" s="140"/>
    </row>
    <row r="10" spans="1:19" ht="16.5" thickBot="1" x14ac:dyDescent="0.3">
      <c r="A10" s="486" t="str">
        <f>Reconciliation!A9</f>
        <v>Disclosure period:  01/07/2017 - 31/07/2017</v>
      </c>
      <c r="B10" s="486"/>
      <c r="C10" s="486"/>
      <c r="D10" s="141"/>
      <c r="E10" s="141"/>
      <c r="F10" s="141"/>
    </row>
    <row r="11" spans="1:19" ht="15.75" thickTop="1" x14ac:dyDescent="0.25"/>
    <row r="12" spans="1:19" x14ac:dyDescent="0.25">
      <c r="A12" s="142" t="s">
        <v>53</v>
      </c>
      <c r="B12" s="142"/>
    </row>
    <row r="14" spans="1:19" x14ac:dyDescent="0.25">
      <c r="A14" s="143" t="s">
        <v>88</v>
      </c>
      <c r="B14" s="143"/>
      <c r="C14" s="144" t="s">
        <v>95</v>
      </c>
    </row>
    <row r="15" spans="1:19" x14ac:dyDescent="0.25">
      <c r="A15" s="143" t="s">
        <v>89</v>
      </c>
      <c r="B15" s="143" t="s">
        <v>400</v>
      </c>
      <c r="C15" s="234" t="s">
        <v>272</v>
      </c>
      <c r="D15" s="145"/>
      <c r="M15" s="146"/>
      <c r="N15" s="146"/>
    </row>
    <row r="16" spans="1:19" x14ac:dyDescent="0.25">
      <c r="A16" s="143" t="s">
        <v>90</v>
      </c>
      <c r="B16" s="143" t="s">
        <v>401</v>
      </c>
      <c r="C16" s="144"/>
      <c r="M16" s="146"/>
      <c r="N16" s="146"/>
      <c r="O16" s="146"/>
      <c r="P16" s="146"/>
      <c r="Q16" s="147"/>
      <c r="R16" s="146"/>
      <c r="S16" s="147"/>
    </row>
    <row r="17" spans="1:19" x14ac:dyDescent="0.25">
      <c r="A17" s="143" t="s">
        <v>97</v>
      </c>
      <c r="B17" s="143" t="s">
        <v>402</v>
      </c>
      <c r="C17" s="148"/>
      <c r="F17" s="149"/>
      <c r="M17" s="146"/>
      <c r="N17" s="146"/>
      <c r="O17" s="146"/>
      <c r="P17" s="146"/>
      <c r="Q17" s="147"/>
      <c r="R17" s="146"/>
      <c r="S17" s="147"/>
    </row>
    <row r="18" spans="1:19" x14ac:dyDescent="0.25">
      <c r="A18" s="143"/>
      <c r="B18" s="143"/>
      <c r="C18" s="148"/>
      <c r="M18" s="146"/>
      <c r="N18" s="146"/>
      <c r="O18" s="146"/>
      <c r="P18" s="146"/>
      <c r="Q18" s="147"/>
      <c r="R18" s="146"/>
      <c r="S18" s="147"/>
    </row>
    <row r="19" spans="1:19" x14ac:dyDescent="0.25">
      <c r="A19" s="143"/>
      <c r="B19" s="143"/>
      <c r="C19" s="148"/>
      <c r="M19" s="146"/>
      <c r="N19" s="146"/>
      <c r="O19" s="146"/>
      <c r="P19" s="146"/>
      <c r="Q19" s="147"/>
      <c r="R19" s="146"/>
      <c r="S19" s="147"/>
    </row>
    <row r="20" spans="1:19" x14ac:dyDescent="0.25">
      <c r="A20" s="143"/>
      <c r="B20" s="143"/>
      <c r="M20" s="146"/>
      <c r="N20" s="146"/>
      <c r="O20" s="146"/>
      <c r="P20" s="146"/>
      <c r="Q20" s="147"/>
      <c r="R20" s="146"/>
      <c r="S20" s="147"/>
    </row>
    <row r="21" spans="1:19" ht="30" x14ac:dyDescent="0.25">
      <c r="A21" s="181" t="s">
        <v>98</v>
      </c>
      <c r="B21" s="143" t="s">
        <v>91</v>
      </c>
      <c r="C21" s="143" t="s">
        <v>99</v>
      </c>
      <c r="D21" s="143" t="s">
        <v>96</v>
      </c>
      <c r="G21" s="145"/>
      <c r="L21" s="150"/>
      <c r="M21" s="151"/>
      <c r="N21" s="146"/>
      <c r="O21" s="151"/>
      <c r="P21" s="151"/>
      <c r="Q21" s="151"/>
      <c r="R21" s="147"/>
      <c r="S21" s="147"/>
    </row>
    <row r="22" spans="1:19" x14ac:dyDescent="0.25">
      <c r="A22" s="171" t="s">
        <v>100</v>
      </c>
      <c r="B22" s="169"/>
      <c r="C22" s="169"/>
      <c r="D22" s="169"/>
      <c r="E22" s="170"/>
      <c r="G22" s="145"/>
      <c r="L22" s="150"/>
      <c r="M22" s="151"/>
      <c r="N22" s="146"/>
      <c r="O22" s="151"/>
      <c r="P22" s="151"/>
      <c r="Q22" s="151"/>
      <c r="R22" s="147"/>
      <c r="S22" s="147"/>
    </row>
    <row r="23" spans="1:19" s="153" customFormat="1" x14ac:dyDescent="0.25">
      <c r="A23" s="171"/>
      <c r="B23" s="171"/>
      <c r="C23" s="172"/>
      <c r="D23" s="159"/>
      <c r="E23" s="173"/>
      <c r="F23" s="154"/>
      <c r="L23" s="155"/>
      <c r="M23" s="156"/>
      <c r="N23" s="157"/>
      <c r="O23" s="156"/>
      <c r="P23" s="156"/>
      <c r="Q23" s="156"/>
      <c r="R23" s="158"/>
      <c r="S23" s="158"/>
    </row>
    <row r="24" spans="1:19" s="153" customFormat="1" x14ac:dyDescent="0.25">
      <c r="A24" s="171"/>
      <c r="B24" s="171"/>
      <c r="C24" s="172"/>
      <c r="D24" s="159"/>
      <c r="E24" s="173"/>
      <c r="F24" s="154"/>
      <c r="L24" s="155"/>
      <c r="M24" s="156"/>
      <c r="N24" s="157"/>
      <c r="O24" s="156"/>
      <c r="P24" s="156"/>
      <c r="Q24" s="156"/>
      <c r="R24" s="158"/>
      <c r="S24" s="158"/>
    </row>
    <row r="25" spans="1:19" s="153" customFormat="1" x14ac:dyDescent="0.25">
      <c r="A25" s="171" t="s">
        <v>101</v>
      </c>
      <c r="B25" s="171"/>
      <c r="C25" s="172"/>
      <c r="D25" s="165">
        <f>SUM(D22:D24)</f>
        <v>0</v>
      </c>
      <c r="E25" s="174"/>
      <c r="F25" s="154"/>
      <c r="L25" s="155"/>
      <c r="M25" s="156"/>
      <c r="N25" s="157"/>
      <c r="O25" s="156"/>
      <c r="P25" s="156"/>
      <c r="Q25" s="156"/>
      <c r="R25" s="158"/>
      <c r="S25" s="158"/>
    </row>
    <row r="26" spans="1:19" s="145" customFormat="1" x14ac:dyDescent="0.25">
      <c r="A26" s="175"/>
      <c r="B26" s="175"/>
      <c r="C26" s="176"/>
      <c r="D26" s="159"/>
      <c r="E26" s="177"/>
      <c r="F26" s="160"/>
      <c r="L26" s="161"/>
      <c r="M26" s="162"/>
      <c r="N26" s="163"/>
      <c r="O26" s="162"/>
      <c r="P26" s="162"/>
      <c r="Q26" s="162"/>
      <c r="R26" s="164"/>
      <c r="S26" s="164"/>
    </row>
    <row r="27" spans="1:19" x14ac:dyDescent="0.25">
      <c r="A27" s="178" t="s">
        <v>102</v>
      </c>
      <c r="B27" s="178"/>
      <c r="C27" s="179"/>
      <c r="D27" s="159"/>
      <c r="E27" s="170"/>
      <c r="G27" s="145"/>
      <c r="L27" s="150"/>
      <c r="M27" s="151"/>
      <c r="N27" s="146"/>
      <c r="O27" s="151"/>
      <c r="P27" s="151"/>
      <c r="Q27" s="151"/>
      <c r="R27" s="147"/>
      <c r="S27" s="147"/>
    </row>
    <row r="28" spans="1:19" x14ac:dyDescent="0.25">
      <c r="A28" s="236" t="s">
        <v>406</v>
      </c>
      <c r="B28" s="178"/>
      <c r="C28" s="179"/>
      <c r="D28" s="159">
        <v>52.17</v>
      </c>
      <c r="E28" s="180"/>
      <c r="G28" s="145"/>
      <c r="L28" s="150"/>
      <c r="M28" s="151"/>
      <c r="N28" s="146"/>
      <c r="O28" s="151"/>
      <c r="P28" s="151"/>
      <c r="Q28" s="151"/>
      <c r="R28" s="147"/>
      <c r="S28" s="147"/>
    </row>
    <row r="29" spans="1:19" x14ac:dyDescent="0.25">
      <c r="A29" s="178"/>
      <c r="B29" s="178"/>
      <c r="C29" s="179"/>
      <c r="D29" s="159"/>
      <c r="E29" s="170"/>
      <c r="G29" s="145"/>
      <c r="L29" s="150"/>
      <c r="M29" s="151"/>
      <c r="N29" s="146"/>
      <c r="O29" s="151"/>
      <c r="P29" s="151"/>
      <c r="Q29" s="151"/>
      <c r="R29" s="147"/>
      <c r="S29" s="147"/>
    </row>
    <row r="30" spans="1:19" x14ac:dyDescent="0.25">
      <c r="A30" s="171" t="s">
        <v>101</v>
      </c>
      <c r="B30" s="171"/>
      <c r="C30" s="172"/>
      <c r="D30" s="165">
        <f>SUM(D27:D29)</f>
        <v>52.17</v>
      </c>
      <c r="E30" s="170"/>
      <c r="G30" s="145"/>
      <c r="L30" s="150"/>
      <c r="M30" s="151"/>
      <c r="N30" s="146"/>
      <c r="O30" s="151"/>
      <c r="P30" s="151"/>
      <c r="Q30" s="151"/>
      <c r="R30" s="147"/>
      <c r="S30" s="147"/>
    </row>
    <row r="31" spans="1:19" x14ac:dyDescent="0.25">
      <c r="A31" s="178"/>
      <c r="B31" s="178"/>
      <c r="C31" s="179"/>
      <c r="D31" s="159"/>
      <c r="E31" s="170"/>
      <c r="G31" s="145"/>
      <c r="L31" s="150"/>
      <c r="M31" s="151"/>
      <c r="N31" s="146"/>
      <c r="O31" s="151"/>
      <c r="P31" s="151"/>
      <c r="Q31" s="151"/>
      <c r="R31" s="147"/>
      <c r="S31" s="147"/>
    </row>
    <row r="32" spans="1:19" x14ac:dyDescent="0.25">
      <c r="A32" s="178" t="s">
        <v>103</v>
      </c>
      <c r="B32" s="178"/>
      <c r="C32" s="179"/>
      <c r="D32" s="159"/>
      <c r="E32" s="170"/>
      <c r="G32" s="145"/>
      <c r="L32" s="150"/>
      <c r="M32" s="151"/>
      <c r="N32" s="146"/>
      <c r="O32" s="151"/>
      <c r="P32" s="151"/>
      <c r="Q32" s="151"/>
      <c r="R32" s="147"/>
      <c r="S32" s="147"/>
    </row>
    <row r="33" spans="1:19" x14ac:dyDescent="0.25">
      <c r="A33" s="178"/>
      <c r="B33" s="178"/>
      <c r="C33" s="179"/>
      <c r="D33" s="159"/>
      <c r="E33" s="170"/>
      <c r="G33" s="145"/>
      <c r="L33" s="150"/>
      <c r="M33" s="151"/>
      <c r="N33" s="146"/>
      <c r="O33" s="151"/>
      <c r="P33" s="151"/>
      <c r="Q33" s="151"/>
      <c r="R33" s="147"/>
      <c r="S33" s="147"/>
    </row>
    <row r="34" spans="1:19" x14ac:dyDescent="0.25">
      <c r="A34" s="178"/>
      <c r="B34" s="178"/>
      <c r="C34" s="179"/>
      <c r="D34" s="159"/>
      <c r="E34" s="170"/>
      <c r="G34" s="145"/>
      <c r="L34" s="150"/>
      <c r="M34" s="151"/>
      <c r="N34" s="146"/>
      <c r="O34" s="151"/>
      <c r="P34" s="151"/>
      <c r="Q34" s="151"/>
      <c r="R34" s="147"/>
      <c r="S34" s="147"/>
    </row>
    <row r="35" spans="1:19" x14ac:dyDescent="0.25">
      <c r="A35" s="171" t="s">
        <v>101</v>
      </c>
      <c r="B35" s="171"/>
      <c r="C35" s="172"/>
      <c r="D35" s="165">
        <f>SUM(D32:D34)</f>
        <v>0</v>
      </c>
      <c r="E35" s="170"/>
      <c r="G35" s="145"/>
      <c r="L35" s="150"/>
      <c r="M35" s="151"/>
      <c r="N35" s="146"/>
      <c r="O35" s="151"/>
      <c r="P35" s="151"/>
      <c r="Q35" s="151"/>
      <c r="R35" s="147"/>
      <c r="S35" s="147"/>
    </row>
    <row r="36" spans="1:19" x14ac:dyDescent="0.25">
      <c r="A36" s="178"/>
      <c r="B36" s="178"/>
      <c r="C36" s="179"/>
      <c r="D36" s="159"/>
      <c r="E36" s="170"/>
      <c r="G36" s="145"/>
      <c r="L36" s="150"/>
      <c r="M36" s="151"/>
      <c r="N36" s="146"/>
      <c r="O36" s="151"/>
      <c r="P36" s="151"/>
      <c r="Q36" s="151"/>
      <c r="R36" s="147"/>
      <c r="S36" s="147"/>
    </row>
    <row r="37" spans="1:19" x14ac:dyDescent="0.25">
      <c r="A37" s="178" t="s">
        <v>104</v>
      </c>
      <c r="B37" s="178"/>
      <c r="C37" s="179"/>
      <c r="D37" s="159"/>
      <c r="E37" s="170"/>
      <c r="G37" s="145"/>
      <c r="L37" s="150"/>
      <c r="M37" s="151"/>
      <c r="N37" s="146"/>
      <c r="O37" s="151"/>
      <c r="P37" s="151"/>
      <c r="Q37" s="151"/>
      <c r="R37" s="147"/>
      <c r="S37" s="147"/>
    </row>
    <row r="38" spans="1:19" x14ac:dyDescent="0.25">
      <c r="A38" s="178"/>
      <c r="B38" s="178"/>
      <c r="C38" s="179"/>
      <c r="D38" s="159"/>
      <c r="E38" s="170"/>
      <c r="G38" s="145"/>
      <c r="L38" s="150"/>
      <c r="M38" s="151"/>
      <c r="N38" s="146"/>
      <c r="O38" s="151"/>
      <c r="P38" s="151"/>
      <c r="Q38" s="151"/>
      <c r="R38" s="147"/>
      <c r="S38" s="147"/>
    </row>
    <row r="39" spans="1:19" x14ac:dyDescent="0.25">
      <c r="A39" s="178"/>
      <c r="B39" s="178"/>
      <c r="C39" s="179"/>
      <c r="D39" s="159"/>
      <c r="E39" s="170"/>
      <c r="G39" s="145"/>
      <c r="L39" s="150"/>
      <c r="M39" s="151"/>
      <c r="N39" s="146"/>
      <c r="O39" s="151"/>
      <c r="P39" s="151"/>
      <c r="Q39" s="151"/>
      <c r="R39" s="147"/>
      <c r="S39" s="147"/>
    </row>
    <row r="40" spans="1:19" x14ac:dyDescent="0.25">
      <c r="A40" s="171" t="s">
        <v>101</v>
      </c>
      <c r="B40" s="171"/>
      <c r="C40" s="172"/>
      <c r="D40" s="165">
        <f>SUM(D37:D39)</f>
        <v>0</v>
      </c>
      <c r="E40" s="170"/>
      <c r="G40" s="145"/>
      <c r="L40" s="150"/>
      <c r="M40" s="151"/>
      <c r="N40" s="146"/>
      <c r="O40" s="151"/>
      <c r="P40" s="151"/>
      <c r="Q40" s="151"/>
      <c r="R40" s="147"/>
      <c r="S40" s="147"/>
    </row>
    <row r="41" spans="1:19" x14ac:dyDescent="0.25">
      <c r="A41" s="178"/>
      <c r="B41" s="178"/>
      <c r="C41" s="179"/>
      <c r="D41" s="159"/>
      <c r="E41" s="170"/>
      <c r="G41" s="145"/>
      <c r="L41" s="150"/>
      <c r="M41" s="151"/>
      <c r="N41" s="146"/>
      <c r="O41" s="151"/>
      <c r="P41" s="151"/>
      <c r="Q41" s="151"/>
      <c r="R41" s="147"/>
      <c r="S41" s="147"/>
    </row>
    <row r="42" spans="1:19" x14ac:dyDescent="0.25">
      <c r="A42" s="178"/>
      <c r="B42" s="178"/>
      <c r="C42" s="179"/>
      <c r="D42" s="159"/>
      <c r="E42" s="170"/>
      <c r="G42" s="145"/>
      <c r="L42" s="150"/>
      <c r="M42" s="151"/>
      <c r="N42" s="146"/>
      <c r="O42" s="151"/>
      <c r="P42" s="151"/>
      <c r="Q42" s="151"/>
      <c r="R42" s="147"/>
      <c r="S42" s="147"/>
    </row>
    <row r="43" spans="1:19" x14ac:dyDescent="0.25">
      <c r="A43" s="175"/>
      <c r="B43" s="175"/>
      <c r="C43" s="176"/>
      <c r="D43" s="159"/>
      <c r="E43" s="180"/>
      <c r="G43" s="145"/>
      <c r="L43" s="150"/>
      <c r="M43" s="151"/>
      <c r="N43" s="146"/>
      <c r="O43" s="151"/>
      <c r="P43" s="151"/>
      <c r="Q43" s="151"/>
      <c r="R43" s="147"/>
      <c r="S43" s="147"/>
    </row>
    <row r="44" spans="1:19" ht="14.25" customHeight="1" x14ac:dyDescent="0.25">
      <c r="A44" s="171"/>
      <c r="B44" s="171"/>
      <c r="C44" s="179"/>
      <c r="D44" s="159"/>
      <c r="E44" s="170"/>
      <c r="G44" s="145"/>
      <c r="L44" s="150"/>
      <c r="M44" s="151"/>
      <c r="N44" s="146"/>
      <c r="O44" s="151"/>
      <c r="P44" s="151"/>
      <c r="Q44" s="151"/>
      <c r="R44" s="147"/>
      <c r="S44" s="147"/>
    </row>
    <row r="45" spans="1:19" x14ac:dyDescent="0.25">
      <c r="A45" s="144"/>
      <c r="B45" s="144"/>
      <c r="D45" s="152"/>
    </row>
    <row r="46" spans="1:19" ht="15.75" thickBot="1" x14ac:dyDescent="0.3">
      <c r="A46" s="143" t="s">
        <v>92</v>
      </c>
      <c r="B46" s="143"/>
      <c r="D46" s="166">
        <f>D25+D30+D35+D40</f>
        <v>52.17</v>
      </c>
    </row>
    <row r="47" spans="1:19" ht="15.75" thickTop="1" x14ac:dyDescent="0.25">
      <c r="A47" s="144"/>
      <c r="B47" s="144"/>
      <c r="D47" s="167"/>
    </row>
    <row r="48" spans="1:19" x14ac:dyDescent="0.25">
      <c r="A48" s="144"/>
      <c r="B48" s="144"/>
    </row>
    <row r="51" spans="1:5" x14ac:dyDescent="0.25">
      <c r="A51" s="168"/>
      <c r="B51" s="168"/>
      <c r="D51" s="168"/>
      <c r="E51" s="168"/>
    </row>
    <row r="52" spans="1:5" x14ac:dyDescent="0.25">
      <c r="A52" s="138" t="s">
        <v>93</v>
      </c>
      <c r="D52" s="138" t="s">
        <v>0</v>
      </c>
    </row>
    <row r="55" spans="1:5" ht="13.5" customHeight="1" x14ac:dyDescent="0.25"/>
    <row r="58" spans="1:5" x14ac:dyDescent="0.25">
      <c r="A58" s="168"/>
      <c r="B58" s="168"/>
      <c r="D58" s="168"/>
      <c r="E58" s="168"/>
    </row>
    <row r="59" spans="1:5" x14ac:dyDescent="0.25">
      <c r="A59" s="138" t="s">
        <v>94</v>
      </c>
      <c r="D59" s="138" t="s">
        <v>0</v>
      </c>
    </row>
  </sheetData>
  <mergeCells count="1">
    <mergeCell ref="A10:C10"/>
  </mergeCells>
  <pageMargins left="0.51" right="0.47" top="0.39370078740157483" bottom="0.74803149606299213" header="0.31496062992125984" footer="0.31496062992125984"/>
  <pageSetup paperSize="9" scale="89" orientation="portrait" r:id="rId1"/>
  <headerFooter>
    <oddFooter>&amp;L&amp;8&amp;Z&amp;F&amp;A&amp;R&amp;8&amp;D&amp;T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8:S59"/>
  <sheetViews>
    <sheetView zoomScaleNormal="100" workbookViewId="0">
      <selection activeCell="B14" sqref="B14:B15"/>
    </sheetView>
  </sheetViews>
  <sheetFormatPr defaultColWidth="9.140625" defaultRowHeight="15" x14ac:dyDescent="0.25"/>
  <cols>
    <col min="1" max="1" width="23.28515625" style="138" customWidth="1"/>
    <col min="2" max="2" width="34.5703125" style="138" customWidth="1"/>
    <col min="3" max="3" width="14.28515625" style="138" customWidth="1"/>
    <col min="4" max="4" width="23.28515625" style="138" customWidth="1"/>
    <col min="5" max="5" width="14" style="138" customWidth="1"/>
    <col min="6" max="6" width="21.28515625" style="138" customWidth="1"/>
    <col min="7" max="16" width="9.140625" style="138"/>
    <col min="17" max="17" width="24.7109375" style="138" customWidth="1"/>
    <col min="18" max="16384" width="9.140625" style="138"/>
  </cols>
  <sheetData>
    <row r="8" spans="1:19" ht="15.75" x14ac:dyDescent="0.25">
      <c r="A8" s="139" t="s">
        <v>87</v>
      </c>
      <c r="B8" s="139"/>
    </row>
    <row r="9" spans="1:19" x14ac:dyDescent="0.25">
      <c r="A9" s="140"/>
      <c r="B9" s="140"/>
    </row>
    <row r="10" spans="1:19" ht="16.5" thickBot="1" x14ac:dyDescent="0.3">
      <c r="A10" s="486" t="str">
        <f>Reconciliation!A9</f>
        <v>Disclosure period:  01/07/2017 - 31/07/2017</v>
      </c>
      <c r="B10" s="486"/>
      <c r="C10" s="486"/>
      <c r="D10" s="141"/>
      <c r="E10" s="141"/>
      <c r="F10" s="141"/>
    </row>
    <row r="11" spans="1:19" ht="15.75" thickTop="1" x14ac:dyDescent="0.25"/>
    <row r="12" spans="1:19" x14ac:dyDescent="0.25">
      <c r="A12" s="142" t="s">
        <v>53</v>
      </c>
      <c r="B12" s="142"/>
    </row>
    <row r="14" spans="1:19" x14ac:dyDescent="0.25">
      <c r="A14" s="143" t="s">
        <v>88</v>
      </c>
      <c r="B14" s="143"/>
      <c r="C14" s="144" t="s">
        <v>95</v>
      </c>
    </row>
    <row r="15" spans="1:19" x14ac:dyDescent="0.25">
      <c r="A15" s="143" t="s">
        <v>89</v>
      </c>
      <c r="B15" s="143" t="s">
        <v>403</v>
      </c>
      <c r="C15" s="234" t="s">
        <v>272</v>
      </c>
      <c r="D15" s="145"/>
      <c r="M15" s="146"/>
      <c r="N15" s="146"/>
    </row>
    <row r="16" spans="1:19" x14ac:dyDescent="0.25">
      <c r="A16" s="143" t="s">
        <v>90</v>
      </c>
      <c r="B16" s="143" t="s">
        <v>404</v>
      </c>
      <c r="C16" s="144"/>
      <c r="M16" s="146"/>
      <c r="N16" s="146"/>
      <c r="O16" s="146"/>
      <c r="P16" s="146"/>
      <c r="Q16" s="147"/>
      <c r="R16" s="146"/>
      <c r="S16" s="147"/>
    </row>
    <row r="17" spans="1:19" x14ac:dyDescent="0.25">
      <c r="A17" s="143" t="s">
        <v>97</v>
      </c>
      <c r="B17" s="143" t="s">
        <v>405</v>
      </c>
      <c r="C17" s="148"/>
      <c r="F17" s="149"/>
      <c r="M17" s="146"/>
      <c r="N17" s="146"/>
      <c r="O17" s="146"/>
      <c r="P17" s="146"/>
      <c r="Q17" s="147"/>
      <c r="R17" s="146"/>
      <c r="S17" s="147"/>
    </row>
    <row r="18" spans="1:19" x14ac:dyDescent="0.25">
      <c r="A18" s="143"/>
      <c r="B18" s="143"/>
      <c r="C18" s="148"/>
      <c r="M18" s="146"/>
      <c r="N18" s="146"/>
      <c r="O18" s="146"/>
      <c r="P18" s="146"/>
      <c r="Q18" s="147"/>
      <c r="R18" s="146"/>
      <c r="S18" s="147"/>
    </row>
    <row r="19" spans="1:19" x14ac:dyDescent="0.25">
      <c r="A19" s="143"/>
      <c r="B19" s="143"/>
      <c r="C19" s="148"/>
      <c r="M19" s="146"/>
      <c r="N19" s="146"/>
      <c r="O19" s="146"/>
      <c r="P19" s="146"/>
      <c r="Q19" s="147"/>
      <c r="R19" s="146"/>
      <c r="S19" s="147"/>
    </row>
    <row r="20" spans="1:19" x14ac:dyDescent="0.25">
      <c r="A20" s="143"/>
      <c r="B20" s="143"/>
      <c r="M20" s="146"/>
      <c r="N20" s="146"/>
      <c r="O20" s="146"/>
      <c r="P20" s="146"/>
      <c r="Q20" s="147"/>
      <c r="R20" s="146"/>
      <c r="S20" s="147"/>
    </row>
    <row r="21" spans="1:19" ht="30" x14ac:dyDescent="0.25">
      <c r="A21" s="181" t="s">
        <v>98</v>
      </c>
      <c r="B21" s="143" t="s">
        <v>91</v>
      </c>
      <c r="C21" s="143" t="s">
        <v>99</v>
      </c>
      <c r="D21" s="143" t="s">
        <v>96</v>
      </c>
      <c r="G21" s="145"/>
      <c r="L21" s="150"/>
      <c r="M21" s="151"/>
      <c r="N21" s="146"/>
      <c r="O21" s="151"/>
      <c r="P21" s="151"/>
      <c r="Q21" s="151"/>
      <c r="R21" s="147"/>
      <c r="S21" s="147"/>
    </row>
    <row r="22" spans="1:19" x14ac:dyDescent="0.25">
      <c r="A22" s="171" t="s">
        <v>100</v>
      </c>
      <c r="B22" s="169"/>
      <c r="C22" s="169"/>
      <c r="D22" s="169"/>
      <c r="E22" s="170"/>
      <c r="G22" s="145"/>
      <c r="L22" s="150"/>
      <c r="M22" s="151"/>
      <c r="N22" s="146"/>
      <c r="O22" s="151"/>
      <c r="P22" s="151"/>
      <c r="Q22" s="151"/>
      <c r="R22" s="147"/>
      <c r="S22" s="147"/>
    </row>
    <row r="23" spans="1:19" s="153" customFormat="1" x14ac:dyDescent="0.25">
      <c r="A23" s="171"/>
      <c r="B23" s="171"/>
      <c r="C23" s="172"/>
      <c r="D23" s="159"/>
      <c r="E23" s="173"/>
      <c r="F23" s="154"/>
      <c r="L23" s="155"/>
      <c r="M23" s="156"/>
      <c r="N23" s="157"/>
      <c r="O23" s="156"/>
      <c r="P23" s="156"/>
      <c r="Q23" s="156"/>
      <c r="R23" s="158"/>
      <c r="S23" s="158"/>
    </row>
    <row r="24" spans="1:19" s="153" customFormat="1" x14ac:dyDescent="0.25">
      <c r="A24" s="171"/>
      <c r="B24" s="171"/>
      <c r="C24" s="172"/>
      <c r="D24" s="159"/>
      <c r="E24" s="173"/>
      <c r="F24" s="154"/>
      <c r="L24" s="155"/>
      <c r="M24" s="156"/>
      <c r="N24" s="157"/>
      <c r="O24" s="156"/>
      <c r="P24" s="156"/>
      <c r="Q24" s="156"/>
      <c r="R24" s="158"/>
      <c r="S24" s="158"/>
    </row>
    <row r="25" spans="1:19" s="153" customFormat="1" x14ac:dyDescent="0.25">
      <c r="A25" s="171" t="s">
        <v>101</v>
      </c>
      <c r="B25" s="171"/>
      <c r="C25" s="172"/>
      <c r="D25" s="165">
        <f>SUM(D22:D24)</f>
        <v>0</v>
      </c>
      <c r="E25" s="174"/>
      <c r="F25" s="154"/>
      <c r="L25" s="155"/>
      <c r="M25" s="156"/>
      <c r="N25" s="157"/>
      <c r="O25" s="156"/>
      <c r="P25" s="156"/>
      <c r="Q25" s="156"/>
      <c r="R25" s="158"/>
      <c r="S25" s="158"/>
    </row>
    <row r="26" spans="1:19" s="145" customFormat="1" x14ac:dyDescent="0.25">
      <c r="A26" s="175"/>
      <c r="B26" s="175"/>
      <c r="C26" s="176"/>
      <c r="D26" s="159"/>
      <c r="E26" s="177"/>
      <c r="F26" s="160"/>
      <c r="L26" s="161"/>
      <c r="M26" s="162"/>
      <c r="N26" s="163"/>
      <c r="O26" s="162"/>
      <c r="P26" s="162"/>
      <c r="Q26" s="162"/>
      <c r="R26" s="164"/>
      <c r="S26" s="164"/>
    </row>
    <row r="27" spans="1:19" x14ac:dyDescent="0.25">
      <c r="A27" s="178" t="s">
        <v>102</v>
      </c>
      <c r="B27" s="178"/>
      <c r="C27" s="179"/>
      <c r="D27" s="159"/>
      <c r="E27" s="170"/>
      <c r="G27" s="145"/>
      <c r="L27" s="150"/>
      <c r="M27" s="151"/>
      <c r="N27" s="146"/>
      <c r="O27" s="151"/>
      <c r="P27" s="151"/>
      <c r="Q27" s="151"/>
      <c r="R27" s="147"/>
      <c r="S27" s="147"/>
    </row>
    <row r="28" spans="1:19" x14ac:dyDescent="0.25">
      <c r="A28" s="178"/>
      <c r="B28" s="178"/>
      <c r="C28" s="179"/>
      <c r="D28" s="159"/>
      <c r="E28" s="180"/>
      <c r="G28" s="145"/>
      <c r="L28" s="150"/>
      <c r="M28" s="151"/>
      <c r="N28" s="146"/>
      <c r="O28" s="151"/>
      <c r="P28" s="151"/>
      <c r="Q28" s="151"/>
      <c r="R28" s="147"/>
      <c r="S28" s="147"/>
    </row>
    <row r="29" spans="1:19" x14ac:dyDescent="0.25">
      <c r="A29" s="178"/>
      <c r="B29" s="178"/>
      <c r="C29" s="179"/>
      <c r="D29" s="159"/>
      <c r="E29" s="170"/>
      <c r="G29" s="145"/>
      <c r="L29" s="150"/>
      <c r="M29" s="151"/>
      <c r="N29" s="146"/>
      <c r="O29" s="151"/>
      <c r="P29" s="151"/>
      <c r="Q29" s="151"/>
      <c r="R29" s="147"/>
      <c r="S29" s="147"/>
    </row>
    <row r="30" spans="1:19" x14ac:dyDescent="0.25">
      <c r="A30" s="171" t="s">
        <v>101</v>
      </c>
      <c r="B30" s="171"/>
      <c r="C30" s="172"/>
      <c r="D30" s="165">
        <f>SUM(D27:D29)</f>
        <v>0</v>
      </c>
      <c r="E30" s="170"/>
      <c r="G30" s="145"/>
      <c r="L30" s="150"/>
      <c r="M30" s="151"/>
      <c r="N30" s="146"/>
      <c r="O30" s="151"/>
      <c r="P30" s="151"/>
      <c r="Q30" s="151"/>
      <c r="R30" s="147"/>
      <c r="S30" s="147"/>
    </row>
    <row r="31" spans="1:19" x14ac:dyDescent="0.25">
      <c r="A31" s="178"/>
      <c r="B31" s="178"/>
      <c r="C31" s="179"/>
      <c r="D31" s="159"/>
      <c r="E31" s="170"/>
      <c r="G31" s="145"/>
      <c r="L31" s="150"/>
      <c r="M31" s="151"/>
      <c r="N31" s="146"/>
      <c r="O31" s="151"/>
      <c r="P31" s="151"/>
      <c r="Q31" s="151"/>
      <c r="R31" s="147"/>
      <c r="S31" s="147"/>
    </row>
    <row r="32" spans="1:19" x14ac:dyDescent="0.25">
      <c r="A32" s="178" t="s">
        <v>103</v>
      </c>
      <c r="B32" s="178"/>
      <c r="C32" s="179"/>
      <c r="D32" s="159"/>
      <c r="E32" s="170"/>
      <c r="G32" s="145"/>
      <c r="L32" s="150"/>
      <c r="M32" s="151"/>
      <c r="N32" s="146"/>
      <c r="O32" s="151"/>
      <c r="P32" s="151"/>
      <c r="Q32" s="151"/>
      <c r="R32" s="147"/>
      <c r="S32" s="147"/>
    </row>
    <row r="33" spans="1:19" x14ac:dyDescent="0.25">
      <c r="A33" s="178"/>
      <c r="B33" s="178"/>
      <c r="C33" s="179"/>
      <c r="D33" s="159"/>
      <c r="E33" s="170"/>
      <c r="G33" s="145"/>
      <c r="L33" s="150"/>
      <c r="M33" s="151"/>
      <c r="N33" s="146"/>
      <c r="O33" s="151"/>
      <c r="P33" s="151"/>
      <c r="Q33" s="151"/>
      <c r="R33" s="147"/>
      <c r="S33" s="147"/>
    </row>
    <row r="34" spans="1:19" x14ac:dyDescent="0.25">
      <c r="A34" s="178"/>
      <c r="B34" s="178"/>
      <c r="C34" s="179"/>
      <c r="D34" s="159"/>
      <c r="E34" s="170"/>
      <c r="G34" s="145"/>
      <c r="L34" s="150"/>
      <c r="M34" s="151"/>
      <c r="N34" s="146"/>
      <c r="O34" s="151"/>
      <c r="P34" s="151"/>
      <c r="Q34" s="151"/>
      <c r="R34" s="147"/>
      <c r="S34" s="147"/>
    </row>
    <row r="35" spans="1:19" x14ac:dyDescent="0.25">
      <c r="A35" s="171" t="s">
        <v>101</v>
      </c>
      <c r="B35" s="171"/>
      <c r="C35" s="172"/>
      <c r="D35" s="165">
        <f>SUM(D32:D34)</f>
        <v>0</v>
      </c>
      <c r="E35" s="170"/>
      <c r="G35" s="145"/>
      <c r="L35" s="150"/>
      <c r="M35" s="151"/>
      <c r="N35" s="146"/>
      <c r="O35" s="151"/>
      <c r="P35" s="151"/>
      <c r="Q35" s="151"/>
      <c r="R35" s="147"/>
      <c r="S35" s="147"/>
    </row>
    <row r="36" spans="1:19" x14ac:dyDescent="0.25">
      <c r="A36" s="178"/>
      <c r="B36" s="178"/>
      <c r="C36" s="179"/>
      <c r="D36" s="159"/>
      <c r="E36" s="170"/>
      <c r="G36" s="145"/>
      <c r="L36" s="150"/>
      <c r="M36" s="151"/>
      <c r="N36" s="146"/>
      <c r="O36" s="151"/>
      <c r="P36" s="151"/>
      <c r="Q36" s="151"/>
      <c r="R36" s="147"/>
      <c r="S36" s="147"/>
    </row>
    <row r="37" spans="1:19" x14ac:dyDescent="0.25">
      <c r="A37" s="178" t="s">
        <v>104</v>
      </c>
      <c r="B37" s="178"/>
      <c r="C37" s="179"/>
      <c r="D37" s="159"/>
      <c r="E37" s="170"/>
      <c r="G37" s="145"/>
      <c r="L37" s="150"/>
      <c r="M37" s="151"/>
      <c r="N37" s="146"/>
      <c r="O37" s="151"/>
      <c r="P37" s="151"/>
      <c r="Q37" s="151"/>
      <c r="R37" s="147"/>
      <c r="S37" s="147"/>
    </row>
    <row r="38" spans="1:19" x14ac:dyDescent="0.25">
      <c r="A38" s="178"/>
      <c r="B38" s="178"/>
      <c r="C38" s="179"/>
      <c r="D38" s="159"/>
      <c r="E38" s="170"/>
      <c r="G38" s="145"/>
      <c r="L38" s="150"/>
      <c r="M38" s="151"/>
      <c r="N38" s="146"/>
      <c r="O38" s="151"/>
      <c r="P38" s="151"/>
      <c r="Q38" s="151"/>
      <c r="R38" s="147"/>
      <c r="S38" s="147"/>
    </row>
    <row r="39" spans="1:19" x14ac:dyDescent="0.25">
      <c r="A39" s="178"/>
      <c r="B39" s="178"/>
      <c r="C39" s="179"/>
      <c r="D39" s="159"/>
      <c r="E39" s="170"/>
      <c r="G39" s="145"/>
      <c r="L39" s="150"/>
      <c r="M39" s="151"/>
      <c r="N39" s="146"/>
      <c r="O39" s="151"/>
      <c r="P39" s="151"/>
      <c r="Q39" s="151"/>
      <c r="R39" s="147"/>
      <c r="S39" s="147"/>
    </row>
    <row r="40" spans="1:19" x14ac:dyDescent="0.25">
      <c r="A40" s="171" t="s">
        <v>101</v>
      </c>
      <c r="B40" s="171"/>
      <c r="C40" s="172"/>
      <c r="D40" s="165">
        <f>SUM(D37:D39)</f>
        <v>0</v>
      </c>
      <c r="E40" s="170"/>
      <c r="G40" s="145"/>
      <c r="L40" s="150"/>
      <c r="M40" s="151"/>
      <c r="N40" s="146"/>
      <c r="O40" s="151"/>
      <c r="P40" s="151"/>
      <c r="Q40" s="151"/>
      <c r="R40" s="147"/>
      <c r="S40" s="147"/>
    </row>
    <row r="41" spans="1:19" x14ac:dyDescent="0.25">
      <c r="A41" s="178"/>
      <c r="B41" s="178"/>
      <c r="C41" s="179"/>
      <c r="D41" s="159"/>
      <c r="E41" s="170"/>
      <c r="G41" s="145"/>
      <c r="L41" s="150"/>
      <c r="M41" s="151"/>
      <c r="N41" s="146"/>
      <c r="O41" s="151"/>
      <c r="P41" s="151"/>
      <c r="Q41" s="151"/>
      <c r="R41" s="147"/>
      <c r="S41" s="147"/>
    </row>
    <row r="42" spans="1:19" x14ac:dyDescent="0.25">
      <c r="A42" s="178"/>
      <c r="B42" s="178"/>
      <c r="C42" s="179"/>
      <c r="D42" s="159"/>
      <c r="E42" s="170"/>
      <c r="G42" s="145"/>
      <c r="L42" s="150"/>
      <c r="M42" s="151"/>
      <c r="N42" s="146"/>
      <c r="O42" s="151"/>
      <c r="P42" s="151"/>
      <c r="Q42" s="151"/>
      <c r="R42" s="147"/>
      <c r="S42" s="147"/>
    </row>
    <row r="43" spans="1:19" x14ac:dyDescent="0.25">
      <c r="A43" s="175"/>
      <c r="B43" s="175"/>
      <c r="C43" s="176"/>
      <c r="D43" s="159"/>
      <c r="E43" s="180"/>
      <c r="G43" s="145"/>
      <c r="L43" s="150"/>
      <c r="M43" s="151"/>
      <c r="N43" s="146"/>
      <c r="O43" s="151"/>
      <c r="P43" s="151"/>
      <c r="Q43" s="151"/>
      <c r="R43" s="147"/>
      <c r="S43" s="147"/>
    </row>
    <row r="44" spans="1:19" ht="14.25" customHeight="1" x14ac:dyDescent="0.25">
      <c r="A44" s="171"/>
      <c r="B44" s="171"/>
      <c r="C44" s="179"/>
      <c r="D44" s="159"/>
      <c r="E44" s="170"/>
      <c r="G44" s="145"/>
      <c r="L44" s="150"/>
      <c r="M44" s="151"/>
      <c r="N44" s="146"/>
      <c r="O44" s="151"/>
      <c r="P44" s="151"/>
      <c r="Q44" s="151"/>
      <c r="R44" s="147"/>
      <c r="S44" s="147"/>
    </row>
    <row r="45" spans="1:19" x14ac:dyDescent="0.25">
      <c r="A45" s="144"/>
      <c r="B45" s="144"/>
      <c r="D45" s="152"/>
    </row>
    <row r="46" spans="1:19" ht="15.75" thickBot="1" x14ac:dyDescent="0.3">
      <c r="A46" s="143" t="s">
        <v>92</v>
      </c>
      <c r="B46" s="143"/>
      <c r="D46" s="166">
        <f>D25+D30+D35+D40</f>
        <v>0</v>
      </c>
    </row>
    <row r="47" spans="1:19" ht="15.75" thickTop="1" x14ac:dyDescent="0.25">
      <c r="A47" s="144"/>
      <c r="B47" s="144"/>
      <c r="D47" s="167"/>
    </row>
    <row r="48" spans="1:19" x14ac:dyDescent="0.25">
      <c r="A48" s="144"/>
      <c r="B48" s="144"/>
    </row>
    <row r="51" spans="1:5" x14ac:dyDescent="0.25">
      <c r="A51" s="168"/>
      <c r="B51" s="168"/>
      <c r="D51" s="168"/>
      <c r="E51" s="168"/>
    </row>
    <row r="52" spans="1:5" x14ac:dyDescent="0.25">
      <c r="A52" s="138" t="s">
        <v>93</v>
      </c>
      <c r="D52" s="138" t="s">
        <v>0</v>
      </c>
    </row>
    <row r="55" spans="1:5" ht="13.5" customHeight="1" x14ac:dyDescent="0.25"/>
    <row r="58" spans="1:5" x14ac:dyDescent="0.25">
      <c r="A58" s="168"/>
      <c r="B58" s="168"/>
      <c r="D58" s="168"/>
      <c r="E58" s="168"/>
    </row>
    <row r="59" spans="1:5" x14ac:dyDescent="0.25">
      <c r="A59" s="138" t="s">
        <v>94</v>
      </c>
      <c r="D59" s="138" t="s">
        <v>0</v>
      </c>
    </row>
  </sheetData>
  <mergeCells count="1">
    <mergeCell ref="A10:C10"/>
  </mergeCells>
  <pageMargins left="0.51" right="0.47" top="0.39370078740157483" bottom="0.74803149606299213" header="0.31496062992125984" footer="0.31496062992125984"/>
  <pageSetup paperSize="9" scale="89" orientation="portrait" r:id="rId1"/>
  <headerFooter>
    <oddFooter>&amp;L&amp;8&amp;Z&amp;F&amp;A&amp;R&amp;8&amp;D&amp;T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G30"/>
  <sheetViews>
    <sheetView zoomScaleNormal="100" workbookViewId="0">
      <selection activeCell="C12" sqref="C12"/>
    </sheetView>
  </sheetViews>
  <sheetFormatPr defaultColWidth="9.140625" defaultRowHeight="12.75" x14ac:dyDescent="0.2"/>
  <cols>
    <col min="1" max="1" width="22.7109375" style="13" customWidth="1"/>
    <col min="2" max="2" width="12.7109375" style="13" customWidth="1"/>
    <col min="3" max="3" width="59" style="13" customWidth="1"/>
    <col min="4" max="4" width="17.140625" style="13" customWidth="1"/>
    <col min="5" max="5" width="20.140625" style="13" customWidth="1"/>
    <col min="6" max="6" width="11.7109375" style="13" customWidth="1"/>
    <col min="7" max="7" width="28.28515625" style="14" customWidth="1"/>
    <col min="8" max="8" width="34.85546875" style="14" customWidth="1"/>
    <col min="9" max="9" width="21.85546875" style="14" customWidth="1"/>
    <col min="10" max="10" width="26.5703125" style="14" customWidth="1"/>
    <col min="11" max="11" width="28.7109375" style="14" customWidth="1"/>
    <col min="12" max="16384" width="9.140625" style="14"/>
  </cols>
  <sheetData>
    <row r="1" spans="1:7" ht="36" customHeight="1" x14ac:dyDescent="0.2">
      <c r="A1" s="449" t="s">
        <v>17</v>
      </c>
      <c r="B1" s="449"/>
      <c r="C1" s="449"/>
      <c r="D1" s="449"/>
      <c r="E1" s="449"/>
      <c r="F1" s="449"/>
    </row>
    <row r="2" spans="1:7" ht="36" customHeight="1" x14ac:dyDescent="0.2">
      <c r="A2" s="28" t="s">
        <v>7</v>
      </c>
      <c r="B2" s="428" t="str">
        <f>Travel!B2</f>
        <v>EDUCATION NEW ZEALAND</v>
      </c>
      <c r="C2" s="428"/>
      <c r="D2" s="428"/>
      <c r="E2" s="428"/>
      <c r="F2" s="428"/>
      <c r="G2" s="29"/>
    </row>
    <row r="3" spans="1:7" ht="36" customHeight="1" x14ac:dyDescent="0.2">
      <c r="A3" s="28" t="s">
        <v>8</v>
      </c>
      <c r="B3" s="429" t="str">
        <f>Travel!B3</f>
        <v>GRANT MCPHERSON</v>
      </c>
      <c r="C3" s="429"/>
      <c r="D3" s="429"/>
      <c r="E3" s="429"/>
      <c r="F3" s="429"/>
      <c r="G3" s="30"/>
    </row>
    <row r="4" spans="1:7" ht="36" customHeight="1" x14ac:dyDescent="0.2">
      <c r="A4" s="28" t="s">
        <v>3</v>
      </c>
      <c r="B4" s="429" t="str">
        <f>Travel!B4</f>
        <v>1 July 2017 to 30 June 2018</v>
      </c>
      <c r="C4" s="429"/>
      <c r="D4" s="429"/>
      <c r="E4" s="429"/>
      <c r="F4" s="429"/>
      <c r="G4" s="30"/>
    </row>
    <row r="5" spans="1:7" s="12" customFormat="1" ht="35.25" customHeight="1" x14ac:dyDescent="0.25">
      <c r="A5" s="453" t="s">
        <v>28</v>
      </c>
      <c r="B5" s="454"/>
      <c r="C5" s="455"/>
      <c r="D5" s="455"/>
      <c r="E5" s="455"/>
      <c r="F5" s="456"/>
    </row>
    <row r="6" spans="1:7" s="12" customFormat="1" ht="35.25" customHeight="1" x14ac:dyDescent="0.25">
      <c r="A6" s="450" t="s">
        <v>38</v>
      </c>
      <c r="B6" s="451"/>
      <c r="C6" s="451"/>
      <c r="D6" s="451"/>
      <c r="E6" s="451"/>
      <c r="F6" s="452"/>
    </row>
    <row r="7" spans="1:7" s="3" customFormat="1" ht="30.95" customHeight="1" x14ac:dyDescent="0.25">
      <c r="A7" s="447" t="s">
        <v>14</v>
      </c>
      <c r="B7" s="448"/>
      <c r="C7" s="5"/>
      <c r="D7" s="5"/>
      <c r="E7" s="5"/>
      <c r="F7" s="16"/>
      <c r="G7" s="292"/>
    </row>
    <row r="8" spans="1:7" ht="25.5" x14ac:dyDescent="0.2">
      <c r="A8" s="17" t="s">
        <v>0</v>
      </c>
      <c r="B8" s="22" t="s">
        <v>47</v>
      </c>
      <c r="C8" s="2" t="s">
        <v>48</v>
      </c>
      <c r="D8" s="2" t="s">
        <v>432</v>
      </c>
      <c r="E8" s="2" t="s">
        <v>433</v>
      </c>
      <c r="F8" s="8" t="s">
        <v>1</v>
      </c>
      <c r="G8" s="293"/>
    </row>
    <row r="9" spans="1:7" x14ac:dyDescent="0.2">
      <c r="A9" s="334">
        <v>42933</v>
      </c>
      <c r="B9" s="335">
        <f>'Accredo GL July'!I13</f>
        <v>51.43</v>
      </c>
      <c r="C9" s="336" t="s">
        <v>533</v>
      </c>
      <c r="D9" s="336" t="s">
        <v>470</v>
      </c>
      <c r="E9" s="336" t="s">
        <v>423</v>
      </c>
      <c r="F9" s="336" t="s">
        <v>408</v>
      </c>
      <c r="G9" s="294"/>
    </row>
    <row r="10" spans="1:7" x14ac:dyDescent="0.2">
      <c r="A10" s="334">
        <v>42934</v>
      </c>
      <c r="B10" s="335">
        <f>[3]Reconciliation!B29</f>
        <v>335.65</v>
      </c>
      <c r="C10" s="336" t="s">
        <v>422</v>
      </c>
      <c r="D10" s="336" t="s">
        <v>483</v>
      </c>
      <c r="E10" s="336" t="s">
        <v>423</v>
      </c>
      <c r="F10" s="336" t="s">
        <v>401</v>
      </c>
      <c r="G10" s="270"/>
    </row>
    <row r="11" spans="1:7" x14ac:dyDescent="0.2">
      <c r="A11" s="334">
        <v>42997</v>
      </c>
      <c r="B11" s="335">
        <v>22</v>
      </c>
      <c r="C11" s="336" t="s">
        <v>441</v>
      </c>
      <c r="D11" s="336" t="s">
        <v>442</v>
      </c>
      <c r="E11" s="336" t="s">
        <v>443</v>
      </c>
      <c r="F11" s="336" t="s">
        <v>408</v>
      </c>
    </row>
    <row r="12" spans="1:7" ht="25.5" x14ac:dyDescent="0.2">
      <c r="A12" s="340">
        <v>42998</v>
      </c>
      <c r="B12" s="341">
        <v>7.83</v>
      </c>
      <c r="C12" s="342" t="s">
        <v>444</v>
      </c>
      <c r="D12" s="342" t="s">
        <v>442</v>
      </c>
      <c r="E12" s="342" t="s">
        <v>445</v>
      </c>
      <c r="F12" s="342" t="s">
        <v>408</v>
      </c>
    </row>
    <row r="13" spans="1:7" ht="12.75" customHeight="1" x14ac:dyDescent="0.2">
      <c r="A13" s="334">
        <v>43019</v>
      </c>
      <c r="B13" s="335">
        <v>27.83</v>
      </c>
      <c r="C13" s="336" t="s">
        <v>457</v>
      </c>
      <c r="D13" s="336" t="s">
        <v>442</v>
      </c>
      <c r="E13" s="336" t="s">
        <v>445</v>
      </c>
      <c r="F13" s="336" t="s">
        <v>408</v>
      </c>
      <c r="G13" s="305"/>
    </row>
    <row r="14" spans="1:7" ht="12.75" customHeight="1" x14ac:dyDescent="0.2">
      <c r="A14" s="334">
        <v>43025</v>
      </c>
      <c r="B14" s="335">
        <v>32.61</v>
      </c>
      <c r="C14" s="336" t="s">
        <v>529</v>
      </c>
      <c r="D14" s="336" t="s">
        <v>442</v>
      </c>
      <c r="E14" s="336" t="s">
        <v>445</v>
      </c>
      <c r="F14" s="336" t="s">
        <v>408</v>
      </c>
      <c r="G14" s="337"/>
    </row>
    <row r="15" spans="1:7" ht="12.75" customHeight="1" x14ac:dyDescent="0.2">
      <c r="A15" s="334">
        <v>43034</v>
      </c>
      <c r="B15" s="335">
        <v>36.869999999999997</v>
      </c>
      <c r="C15" s="336" t="s">
        <v>530</v>
      </c>
      <c r="D15" s="336" t="s">
        <v>442</v>
      </c>
      <c r="E15" s="336" t="s">
        <v>445</v>
      </c>
      <c r="F15" s="336" t="s">
        <v>408</v>
      </c>
      <c r="G15" s="337"/>
    </row>
    <row r="16" spans="1:7" ht="12.75" customHeight="1" x14ac:dyDescent="0.2">
      <c r="A16" s="334">
        <v>43144</v>
      </c>
      <c r="B16" s="335">
        <v>564.78</v>
      </c>
      <c r="C16" s="336" t="s">
        <v>458</v>
      </c>
      <c r="D16" s="336" t="s">
        <v>459</v>
      </c>
      <c r="E16" s="338" t="s">
        <v>443</v>
      </c>
      <c r="F16" s="336" t="s">
        <v>408</v>
      </c>
      <c r="G16" s="337"/>
    </row>
    <row r="17" spans="1:7" s="349" customFormat="1" ht="25.5" x14ac:dyDescent="0.2">
      <c r="A17" s="340">
        <v>43178</v>
      </c>
      <c r="B17" s="341">
        <v>24.35</v>
      </c>
      <c r="C17" s="342" t="s">
        <v>531</v>
      </c>
      <c r="D17" s="347" t="s">
        <v>470</v>
      </c>
      <c r="E17" s="347" t="s">
        <v>445</v>
      </c>
      <c r="F17" s="347" t="s">
        <v>404</v>
      </c>
      <c r="G17" s="348"/>
    </row>
    <row r="18" spans="1:7" s="349" customFormat="1" x14ac:dyDescent="0.2">
      <c r="A18" s="340">
        <v>43229</v>
      </c>
      <c r="B18" s="341">
        <v>7.13</v>
      </c>
      <c r="C18" s="336" t="s">
        <v>532</v>
      </c>
      <c r="D18" s="347" t="s">
        <v>442</v>
      </c>
      <c r="E18" s="347" t="s">
        <v>445</v>
      </c>
      <c r="F18" s="347" t="s">
        <v>408</v>
      </c>
      <c r="G18" s="348"/>
    </row>
    <row r="19" spans="1:7" ht="24.95" customHeight="1" x14ac:dyDescent="0.2">
      <c r="A19" s="251" t="s">
        <v>15</v>
      </c>
      <c r="B19" s="274">
        <f>SUM(B9:B18)</f>
        <v>1110.48</v>
      </c>
      <c r="C19" s="296"/>
      <c r="D19" s="297"/>
      <c r="E19" s="297"/>
      <c r="F19" s="298"/>
      <c r="G19" s="293"/>
    </row>
    <row r="20" spans="1:7" x14ac:dyDescent="0.2">
      <c r="A20" s="26" t="s">
        <v>21</v>
      </c>
      <c r="B20" s="3"/>
      <c r="C20" s="267"/>
      <c r="D20" s="266"/>
      <c r="E20" s="266"/>
      <c r="F20" s="266"/>
    </row>
    <row r="21" spans="1:7" x14ac:dyDescent="0.2">
      <c r="A21" s="457" t="s">
        <v>554</v>
      </c>
      <c r="B21" s="457"/>
      <c r="C21" s="457"/>
      <c r="D21" s="457"/>
      <c r="E21" s="457"/>
      <c r="F21" s="457"/>
    </row>
    <row r="22" spans="1:7" x14ac:dyDescent="0.2">
      <c r="A22" s="423" t="s">
        <v>36</v>
      </c>
      <c r="B22" s="423"/>
      <c r="C22" s="423"/>
      <c r="D22" s="266"/>
      <c r="E22" s="266"/>
      <c r="F22" s="266"/>
    </row>
    <row r="23" spans="1:7" x14ac:dyDescent="0.2">
      <c r="A23" s="48" t="s">
        <v>25</v>
      </c>
      <c r="B23" s="35"/>
      <c r="C23" s="267"/>
      <c r="D23" s="266"/>
      <c r="E23" s="266"/>
      <c r="F23" s="266"/>
    </row>
    <row r="24" spans="1:7" x14ac:dyDescent="0.2">
      <c r="A24" s="48" t="s">
        <v>33</v>
      </c>
      <c r="B24" s="35"/>
      <c r="C24" s="267"/>
      <c r="D24" s="267"/>
      <c r="E24" s="267"/>
      <c r="F24" s="267"/>
    </row>
    <row r="25" spans="1:7" ht="12.75" customHeight="1" x14ac:dyDescent="0.2">
      <c r="A25" s="446" t="s">
        <v>27</v>
      </c>
      <c r="B25" s="446"/>
      <c r="C25" s="268"/>
      <c r="D25" s="268"/>
      <c r="E25" s="268"/>
      <c r="F25" s="268"/>
    </row>
    <row r="26" spans="1:7" x14ac:dyDescent="0.2">
      <c r="A26" s="266"/>
      <c r="B26" s="266"/>
      <c r="C26" s="266"/>
      <c r="D26" s="266"/>
      <c r="E26" s="266"/>
      <c r="F26" s="266"/>
    </row>
    <row r="27" spans="1:7" x14ac:dyDescent="0.2">
      <c r="A27" s="43"/>
      <c r="B27" s="43"/>
      <c r="C27" s="43"/>
      <c r="D27" s="43"/>
      <c r="E27" s="43"/>
      <c r="F27" s="43"/>
    </row>
    <row r="28" spans="1:7" x14ac:dyDescent="0.2">
      <c r="A28" s="43"/>
      <c r="B28" s="43"/>
      <c r="C28" s="43"/>
      <c r="D28" s="43"/>
      <c r="E28" s="43"/>
      <c r="F28" s="43"/>
    </row>
    <row r="29" spans="1:7" x14ac:dyDescent="0.2">
      <c r="A29" s="43"/>
      <c r="B29" s="43"/>
      <c r="C29" s="43"/>
      <c r="D29" s="43"/>
      <c r="E29" s="43"/>
      <c r="F29" s="43"/>
    </row>
    <row r="30" spans="1:7" x14ac:dyDescent="0.2">
      <c r="A30" s="43"/>
      <c r="B30" s="43"/>
      <c r="C30" s="43"/>
      <c r="D30" s="43"/>
      <c r="E30" s="43"/>
      <c r="F30" s="43"/>
    </row>
  </sheetData>
  <mergeCells count="10">
    <mergeCell ref="A25:B25"/>
    <mergeCell ref="A7:B7"/>
    <mergeCell ref="A22:C22"/>
    <mergeCell ref="A1:F1"/>
    <mergeCell ref="A6:F6"/>
    <mergeCell ref="B2:F2"/>
    <mergeCell ref="B3:F3"/>
    <mergeCell ref="B4:F4"/>
    <mergeCell ref="A5:F5"/>
    <mergeCell ref="A21:F21"/>
  </mergeCells>
  <pageMargins left="0.26" right="0.25" top="0.74803149606299213" bottom="0.74803149606299213" header="0.31496062992125984" footer="0.31496062992125984"/>
  <pageSetup paperSize="9" scale="75" orientation="landscape" r:id="rId1"/>
  <headerFooter alignWithMargins="0">
    <oddFooter>&amp;L&amp;8&amp;Z&amp;F&amp;A&amp;R&amp;8&amp;D&amp;T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  <pageSetUpPr fitToPage="1"/>
  </sheetPr>
  <dimension ref="A1:N19"/>
  <sheetViews>
    <sheetView zoomScaleNormal="100" workbookViewId="0">
      <selection activeCell="D8" sqref="D8"/>
    </sheetView>
  </sheetViews>
  <sheetFormatPr defaultColWidth="9.140625" defaultRowHeight="12.75" x14ac:dyDescent="0.2"/>
  <cols>
    <col min="1" max="1" width="10.7109375" style="18" customWidth="1"/>
    <col min="2" max="2" width="28.28515625" style="18" customWidth="1"/>
    <col min="3" max="3" width="46.140625" style="18" customWidth="1"/>
    <col min="4" max="5" width="20.7109375" style="18" customWidth="1"/>
    <col min="6" max="16384" width="9.140625" style="19"/>
  </cols>
  <sheetData>
    <row r="1" spans="1:14" ht="36" customHeight="1" x14ac:dyDescent="0.2">
      <c r="A1" s="449" t="s">
        <v>17</v>
      </c>
      <c r="B1" s="449"/>
      <c r="C1" s="449"/>
      <c r="D1" s="449"/>
      <c r="E1" s="449"/>
      <c r="F1" s="44"/>
    </row>
    <row r="2" spans="1:14" ht="36" customHeight="1" x14ac:dyDescent="0.2">
      <c r="A2" s="28" t="s">
        <v>7</v>
      </c>
      <c r="B2" s="428" t="str">
        <f>Travel!B2</f>
        <v>EDUCATION NEW ZEALAND</v>
      </c>
      <c r="C2" s="428"/>
      <c r="D2" s="428"/>
      <c r="E2" s="428"/>
      <c r="F2" s="29"/>
      <c r="G2" s="29"/>
    </row>
    <row r="3" spans="1:14" ht="36" customHeight="1" x14ac:dyDescent="0.2">
      <c r="A3" s="28" t="s">
        <v>8</v>
      </c>
      <c r="B3" s="429" t="str">
        <f>Travel!B3</f>
        <v>GRANT MCPHERSON</v>
      </c>
      <c r="C3" s="429"/>
      <c r="D3" s="429"/>
      <c r="E3" s="429"/>
      <c r="F3" s="30"/>
      <c r="G3" s="30"/>
    </row>
    <row r="4" spans="1:14" ht="36" customHeight="1" x14ac:dyDescent="0.2">
      <c r="A4" s="28" t="s">
        <v>3</v>
      </c>
      <c r="B4" s="429" t="str">
        <f>Travel!B4</f>
        <v>1 July 2017 to 30 June 2018</v>
      </c>
      <c r="C4" s="429"/>
      <c r="D4" s="429"/>
      <c r="E4" s="429"/>
      <c r="F4" s="30"/>
      <c r="G4" s="30"/>
    </row>
    <row r="5" spans="1:14" ht="36" customHeight="1" x14ac:dyDescent="0.2">
      <c r="A5" s="467" t="s">
        <v>428</v>
      </c>
      <c r="B5" s="468"/>
      <c r="C5" s="468"/>
      <c r="D5" s="468"/>
      <c r="E5" s="469"/>
    </row>
    <row r="6" spans="1:14" ht="20.100000000000001" customHeight="1" x14ac:dyDescent="0.2">
      <c r="A6" s="464" t="s">
        <v>34</v>
      </c>
      <c r="B6" s="465"/>
      <c r="C6" s="465"/>
      <c r="D6" s="465"/>
      <c r="E6" s="466"/>
      <c r="F6" s="31"/>
      <c r="G6" s="31"/>
    </row>
    <row r="7" spans="1:14" ht="30.6" customHeight="1" x14ac:dyDescent="0.25">
      <c r="A7" s="470" t="s">
        <v>12</v>
      </c>
      <c r="B7" s="471"/>
      <c r="C7" s="5"/>
      <c r="D7" s="5"/>
      <c r="E7" s="16"/>
    </row>
    <row r="8" spans="1:14" ht="25.5" x14ac:dyDescent="0.2">
      <c r="A8" s="405" t="s">
        <v>0</v>
      </c>
      <c r="B8" s="406" t="s">
        <v>434</v>
      </c>
      <c r="C8" s="406" t="s">
        <v>435</v>
      </c>
      <c r="D8" s="406" t="s">
        <v>49</v>
      </c>
      <c r="E8" s="407" t="s">
        <v>40</v>
      </c>
    </row>
    <row r="9" spans="1:14" ht="23.25" customHeight="1" x14ac:dyDescent="0.2">
      <c r="A9" s="409">
        <v>42994</v>
      </c>
      <c r="B9" s="410" t="s">
        <v>429</v>
      </c>
      <c r="C9" s="410" t="s">
        <v>425</v>
      </c>
      <c r="D9" s="411">
        <v>300</v>
      </c>
      <c r="E9" s="412" t="s">
        <v>551</v>
      </c>
      <c r="N9" s="32"/>
    </row>
    <row r="10" spans="1:14" ht="27.95" customHeight="1" x14ac:dyDescent="0.2">
      <c r="A10" s="472" t="s">
        <v>16</v>
      </c>
      <c r="B10" s="473"/>
      <c r="C10" s="296"/>
      <c r="D10" s="304">
        <f>SUM(D9:D9)</f>
        <v>300</v>
      </c>
      <c r="E10" s="298"/>
    </row>
    <row r="11" spans="1:14" x14ac:dyDescent="0.2">
      <c r="A11" s="25" t="s">
        <v>18</v>
      </c>
      <c r="B11" s="26"/>
      <c r="C11" s="26"/>
      <c r="D11" s="26"/>
      <c r="E11" s="27"/>
    </row>
    <row r="12" spans="1:14" x14ac:dyDescent="0.2">
      <c r="A12" s="462" t="s">
        <v>36</v>
      </c>
      <c r="B12" s="423"/>
      <c r="C12" s="423"/>
      <c r="D12" s="26"/>
      <c r="E12" s="27"/>
    </row>
    <row r="13" spans="1:14" x14ac:dyDescent="0.2">
      <c r="A13" s="458" t="s">
        <v>29</v>
      </c>
      <c r="B13" s="459"/>
      <c r="C13" s="459"/>
      <c r="D13" s="459"/>
      <c r="E13" s="460"/>
    </row>
    <row r="14" spans="1:14" x14ac:dyDescent="0.2">
      <c r="A14" s="14" t="s">
        <v>41</v>
      </c>
      <c r="B14" s="19"/>
      <c r="C14" s="19"/>
      <c r="D14" s="19"/>
      <c r="E14" s="413"/>
    </row>
    <row r="15" spans="1:14" ht="26.1" customHeight="1" x14ac:dyDescent="0.2">
      <c r="A15" s="462" t="s">
        <v>39</v>
      </c>
      <c r="B15" s="423"/>
      <c r="C15" s="423"/>
      <c r="D15" s="423"/>
      <c r="E15" s="463"/>
    </row>
    <row r="16" spans="1:14" x14ac:dyDescent="0.2">
      <c r="A16" s="34" t="s">
        <v>30</v>
      </c>
      <c r="B16" s="26"/>
      <c r="C16" s="26"/>
      <c r="D16" s="26"/>
      <c r="E16" s="27"/>
    </row>
    <row r="17" spans="1:6" x14ac:dyDescent="0.2">
      <c r="A17" s="34" t="s">
        <v>31</v>
      </c>
      <c r="B17" s="35"/>
      <c r="C17" s="46"/>
      <c r="D17" s="46"/>
      <c r="E17" s="9"/>
      <c r="F17" s="46"/>
    </row>
    <row r="18" spans="1:6" ht="12.75" customHeight="1" x14ac:dyDescent="0.2">
      <c r="A18" s="461" t="s">
        <v>27</v>
      </c>
      <c r="B18" s="446"/>
      <c r="C18" s="49"/>
      <c r="D18" s="49"/>
      <c r="E18" s="50"/>
      <c r="F18" s="49"/>
    </row>
    <row r="19" spans="1:6" x14ac:dyDescent="0.2">
      <c r="A19" s="51"/>
      <c r="B19" s="52"/>
      <c r="C19" s="52"/>
      <c r="D19" s="52"/>
      <c r="E19" s="53"/>
    </row>
  </sheetData>
  <mergeCells count="12">
    <mergeCell ref="A13:E13"/>
    <mergeCell ref="A18:B18"/>
    <mergeCell ref="A1:E1"/>
    <mergeCell ref="A12:C12"/>
    <mergeCell ref="A15:E15"/>
    <mergeCell ref="A6:E6"/>
    <mergeCell ref="B2:E2"/>
    <mergeCell ref="B3:E3"/>
    <mergeCell ref="B4:E4"/>
    <mergeCell ref="A5:E5"/>
    <mergeCell ref="A7:B7"/>
    <mergeCell ref="A10:B10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headerFooter alignWithMargins="0">
    <oddFooter>&amp;L&amp;8&amp;Z&amp;F&amp;A&amp;R&amp;8&amp;D&amp;T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  <pageSetUpPr fitToPage="1"/>
  </sheetPr>
  <dimension ref="A1:F49"/>
  <sheetViews>
    <sheetView topLeftCell="A9" zoomScaleNormal="100" workbookViewId="0">
      <selection activeCell="G19" sqref="G19"/>
    </sheetView>
  </sheetViews>
  <sheetFormatPr defaultColWidth="9.140625" defaultRowHeight="12.75" x14ac:dyDescent="0.2"/>
  <cols>
    <col min="1" max="1" width="22.85546875" style="10" customWidth="1"/>
    <col min="2" max="2" width="16.7109375" style="10" customWidth="1"/>
    <col min="3" max="3" width="27.5703125" style="10" customWidth="1"/>
    <col min="4" max="4" width="43" style="10" bestFit="1" customWidth="1"/>
    <col min="5" max="5" width="27.5703125" style="10" customWidth="1"/>
    <col min="6" max="7" width="9.140625" style="11"/>
    <col min="8" max="8" width="17.28515625" style="11" customWidth="1"/>
    <col min="9" max="9" width="38.7109375" style="11" customWidth="1"/>
    <col min="10" max="16384" width="9.140625" style="11"/>
  </cols>
  <sheetData>
    <row r="1" spans="1:5" ht="36" customHeight="1" x14ac:dyDescent="0.2">
      <c r="A1" s="449" t="s">
        <v>17</v>
      </c>
      <c r="B1" s="449"/>
      <c r="C1" s="449"/>
      <c r="D1" s="449"/>
      <c r="E1" s="449"/>
    </row>
    <row r="2" spans="1:5" ht="36" customHeight="1" x14ac:dyDescent="0.2">
      <c r="A2" s="28" t="s">
        <v>7</v>
      </c>
      <c r="B2" s="428" t="str">
        <f>Travel!B2</f>
        <v>EDUCATION NEW ZEALAND</v>
      </c>
      <c r="C2" s="428"/>
      <c r="D2" s="428"/>
      <c r="E2" s="428"/>
    </row>
    <row r="3" spans="1:5" ht="36" customHeight="1" x14ac:dyDescent="0.2">
      <c r="A3" s="28" t="s">
        <v>8</v>
      </c>
      <c r="B3" s="429" t="str">
        <f>Travel!B3</f>
        <v>GRANT MCPHERSON</v>
      </c>
      <c r="C3" s="429"/>
      <c r="D3" s="429"/>
      <c r="E3" s="429"/>
    </row>
    <row r="4" spans="1:5" ht="36" customHeight="1" x14ac:dyDescent="0.2">
      <c r="A4" s="28" t="s">
        <v>3</v>
      </c>
      <c r="B4" s="429" t="str">
        <f>Travel!B4</f>
        <v>1 July 2017 to 30 June 2018</v>
      </c>
      <c r="C4" s="429"/>
      <c r="D4" s="429"/>
      <c r="E4" s="429"/>
    </row>
    <row r="5" spans="1:5" ht="36" customHeight="1" x14ac:dyDescent="0.2">
      <c r="A5" s="430" t="s">
        <v>5</v>
      </c>
      <c r="B5" s="479"/>
      <c r="C5" s="455"/>
      <c r="D5" s="455"/>
      <c r="E5" s="456"/>
    </row>
    <row r="6" spans="1:5" ht="36" customHeight="1" x14ac:dyDescent="0.2">
      <c r="A6" s="476" t="s">
        <v>32</v>
      </c>
      <c r="B6" s="477"/>
      <c r="C6" s="477"/>
      <c r="D6" s="477"/>
      <c r="E6" s="478"/>
    </row>
    <row r="7" spans="1:5" ht="30.6" customHeight="1" x14ac:dyDescent="0.25">
      <c r="A7" s="474" t="s">
        <v>5</v>
      </c>
      <c r="B7" s="475"/>
      <c r="C7" s="5"/>
      <c r="D7" s="5"/>
      <c r="E7" s="16"/>
    </row>
    <row r="8" spans="1:5" ht="25.5" x14ac:dyDescent="0.2">
      <c r="A8" s="17" t="s">
        <v>0</v>
      </c>
      <c r="B8" s="2" t="s">
        <v>47</v>
      </c>
      <c r="C8" s="2" t="s">
        <v>50</v>
      </c>
      <c r="D8" s="2" t="s">
        <v>51</v>
      </c>
      <c r="E8" s="8" t="s">
        <v>2</v>
      </c>
    </row>
    <row r="9" spans="1:5" ht="13.15" customHeight="1" x14ac:dyDescent="0.2">
      <c r="A9" s="334">
        <v>42927</v>
      </c>
      <c r="B9" s="335">
        <v>576</v>
      </c>
      <c r="C9" s="336" t="s">
        <v>534</v>
      </c>
      <c r="D9" s="339" t="s">
        <v>535</v>
      </c>
      <c r="E9" s="336" t="s">
        <v>408</v>
      </c>
    </row>
    <row r="10" spans="1:5" ht="13.15" customHeight="1" x14ac:dyDescent="0.2">
      <c r="A10" s="334">
        <v>42928</v>
      </c>
      <c r="B10" s="335">
        <v>209</v>
      </c>
      <c r="C10" s="339" t="s">
        <v>538</v>
      </c>
      <c r="D10" s="394" t="s">
        <v>539</v>
      </c>
      <c r="E10" s="336" t="s">
        <v>408</v>
      </c>
    </row>
    <row r="11" spans="1:5" ht="24" customHeight="1" x14ac:dyDescent="0.2">
      <c r="A11" s="340">
        <v>42937</v>
      </c>
      <c r="B11" s="341">
        <v>646.09</v>
      </c>
      <c r="C11" s="339" t="s">
        <v>418</v>
      </c>
      <c r="D11" s="339" t="s">
        <v>419</v>
      </c>
      <c r="E11" s="342" t="s">
        <v>408</v>
      </c>
    </row>
    <row r="12" spans="1:5" ht="13.15" customHeight="1" x14ac:dyDescent="0.2">
      <c r="A12" s="334">
        <v>42947</v>
      </c>
      <c r="B12" s="335">
        <f>'Accredo GL July'!I116</f>
        <v>34.31</v>
      </c>
      <c r="C12" s="339" t="s">
        <v>407</v>
      </c>
      <c r="D12" s="339" t="s">
        <v>411</v>
      </c>
      <c r="E12" s="336" t="s">
        <v>412</v>
      </c>
    </row>
    <row r="13" spans="1:5" ht="13.15" customHeight="1" x14ac:dyDescent="0.2">
      <c r="A13" s="334">
        <v>42978</v>
      </c>
      <c r="B13" s="335">
        <v>79.040000000000006</v>
      </c>
      <c r="C13" s="339" t="s">
        <v>407</v>
      </c>
      <c r="D13" s="339" t="s">
        <v>426</v>
      </c>
      <c r="E13" s="336" t="s">
        <v>412</v>
      </c>
    </row>
    <row r="14" spans="1:5" ht="16.899999999999999" customHeight="1" x14ac:dyDescent="0.2">
      <c r="A14" s="334">
        <v>43000</v>
      </c>
      <c r="B14" s="335">
        <v>343.47</v>
      </c>
      <c r="C14" s="374" t="s">
        <v>447</v>
      </c>
      <c r="D14" s="374" t="s">
        <v>536</v>
      </c>
      <c r="E14" s="336" t="s">
        <v>408</v>
      </c>
    </row>
    <row r="15" spans="1:5" ht="16.899999999999999" customHeight="1" x14ac:dyDescent="0.2">
      <c r="A15" s="334">
        <v>43373</v>
      </c>
      <c r="B15" s="335">
        <v>123.05</v>
      </c>
      <c r="C15" s="374" t="s">
        <v>407</v>
      </c>
      <c r="D15" s="374" t="s">
        <v>446</v>
      </c>
      <c r="E15" s="336" t="s">
        <v>412</v>
      </c>
    </row>
    <row r="16" spans="1:5" ht="16.899999999999999" customHeight="1" x14ac:dyDescent="0.2">
      <c r="A16" s="334">
        <v>43039</v>
      </c>
      <c r="B16" s="335">
        <v>33.700000000000003</v>
      </c>
      <c r="C16" s="374" t="s">
        <v>407</v>
      </c>
      <c r="D16" s="374" t="s">
        <v>537</v>
      </c>
      <c r="E16" s="336" t="s">
        <v>412</v>
      </c>
    </row>
    <row r="17" spans="1:5" s="398" customFormat="1" x14ac:dyDescent="0.2">
      <c r="A17" s="395" t="s">
        <v>460</v>
      </c>
      <c r="B17" s="330">
        <v>4318.62</v>
      </c>
      <c r="C17" s="396" t="s">
        <v>471</v>
      </c>
      <c r="D17" s="396" t="s">
        <v>542</v>
      </c>
      <c r="E17" s="397" t="s">
        <v>461</v>
      </c>
    </row>
    <row r="18" spans="1:5" s="343" customFormat="1" ht="25.5" x14ac:dyDescent="0.2">
      <c r="A18" s="340">
        <v>43069</v>
      </c>
      <c r="B18" s="341">
        <v>335.96000000000004</v>
      </c>
      <c r="C18" s="339" t="s">
        <v>407</v>
      </c>
      <c r="D18" s="339" t="s">
        <v>462</v>
      </c>
      <c r="E18" s="342" t="s">
        <v>463</v>
      </c>
    </row>
    <row r="19" spans="1:5" x14ac:dyDescent="0.2">
      <c r="A19" s="334">
        <v>43100</v>
      </c>
      <c r="B19" s="335">
        <v>33.869999999999997</v>
      </c>
      <c r="C19" s="339" t="s">
        <v>407</v>
      </c>
      <c r="D19" s="339" t="s">
        <v>464</v>
      </c>
      <c r="E19" s="336" t="s">
        <v>412</v>
      </c>
    </row>
    <row r="20" spans="1:5" x14ac:dyDescent="0.2">
      <c r="A20" s="334">
        <v>43131</v>
      </c>
      <c r="B20" s="335">
        <v>34.04</v>
      </c>
      <c r="C20" s="339" t="s">
        <v>407</v>
      </c>
      <c r="D20" s="339" t="s">
        <v>465</v>
      </c>
      <c r="E20" s="336" t="s">
        <v>412</v>
      </c>
    </row>
    <row r="21" spans="1:5" ht="25.5" x14ac:dyDescent="0.2">
      <c r="A21" s="340">
        <v>43152</v>
      </c>
      <c r="B21" s="341">
        <v>2214.7799999999997</v>
      </c>
      <c r="C21" s="339" t="s">
        <v>472</v>
      </c>
      <c r="D21" s="339" t="s">
        <v>540</v>
      </c>
      <c r="E21" s="342" t="s">
        <v>473</v>
      </c>
    </row>
    <row r="22" spans="1:5" ht="25.5" x14ac:dyDescent="0.2">
      <c r="A22" s="340">
        <v>43153</v>
      </c>
      <c r="B22" s="341">
        <v>271.77</v>
      </c>
      <c r="C22" s="339" t="s">
        <v>474</v>
      </c>
      <c r="D22" s="339" t="s">
        <v>541</v>
      </c>
      <c r="E22" s="342" t="s">
        <v>404</v>
      </c>
    </row>
    <row r="23" spans="1:5" x14ac:dyDescent="0.2">
      <c r="A23" s="334">
        <v>43158</v>
      </c>
      <c r="B23" s="335">
        <v>304.35000000000002</v>
      </c>
      <c r="C23" s="339" t="s">
        <v>475</v>
      </c>
      <c r="D23" s="339" t="s">
        <v>476</v>
      </c>
      <c r="E23" s="336" t="s">
        <v>412</v>
      </c>
    </row>
    <row r="24" spans="1:5" x14ac:dyDescent="0.2">
      <c r="A24" s="334">
        <v>43159</v>
      </c>
      <c r="B24" s="335">
        <v>33.869999999999997</v>
      </c>
      <c r="C24" s="339" t="s">
        <v>407</v>
      </c>
      <c r="D24" s="339" t="s">
        <v>466</v>
      </c>
      <c r="E24" s="336" t="s">
        <v>412</v>
      </c>
    </row>
    <row r="25" spans="1:5" x14ac:dyDescent="0.2">
      <c r="A25" s="334">
        <v>43174</v>
      </c>
      <c r="B25" s="335">
        <v>266.68</v>
      </c>
      <c r="C25" s="339" t="s">
        <v>477</v>
      </c>
      <c r="D25" s="339" t="s">
        <v>478</v>
      </c>
      <c r="E25" s="336" t="s">
        <v>479</v>
      </c>
    </row>
    <row r="26" spans="1:5" ht="25.5" x14ac:dyDescent="0.2">
      <c r="A26" s="340" t="s">
        <v>496</v>
      </c>
      <c r="B26" s="341">
        <v>1397.95</v>
      </c>
      <c r="C26" s="339" t="s">
        <v>471</v>
      </c>
      <c r="D26" s="339" t="s">
        <v>553</v>
      </c>
      <c r="E26" s="342" t="s">
        <v>497</v>
      </c>
    </row>
    <row r="27" spans="1:5" x14ac:dyDescent="0.2">
      <c r="A27" s="334">
        <v>43190</v>
      </c>
      <c r="B27" s="335">
        <v>35.06</v>
      </c>
      <c r="C27" s="339" t="s">
        <v>407</v>
      </c>
      <c r="D27" s="339" t="s">
        <v>480</v>
      </c>
      <c r="E27" s="336" t="s">
        <v>412</v>
      </c>
    </row>
    <row r="28" spans="1:5" x14ac:dyDescent="0.2">
      <c r="A28" s="334">
        <v>43208</v>
      </c>
      <c r="B28" s="335">
        <v>430.43</v>
      </c>
      <c r="C28" s="339" t="s">
        <v>418</v>
      </c>
      <c r="D28" s="339" t="s">
        <v>481</v>
      </c>
      <c r="E28" s="336" t="s">
        <v>412</v>
      </c>
    </row>
    <row r="29" spans="1:5" x14ac:dyDescent="0.2">
      <c r="A29" s="334">
        <v>43220</v>
      </c>
      <c r="B29" s="335">
        <v>63.87</v>
      </c>
      <c r="C29" s="339" t="s">
        <v>407</v>
      </c>
      <c r="D29" s="339" t="s">
        <v>482</v>
      </c>
      <c r="E29" s="336" t="s">
        <v>412</v>
      </c>
    </row>
    <row r="30" spans="1:5" x14ac:dyDescent="0.2">
      <c r="A30" s="334">
        <v>43221</v>
      </c>
      <c r="B30" s="335">
        <v>1034.48</v>
      </c>
      <c r="C30" s="339" t="s">
        <v>418</v>
      </c>
      <c r="D30" s="339" t="s">
        <v>545</v>
      </c>
      <c r="E30" s="336" t="s">
        <v>408</v>
      </c>
    </row>
    <row r="31" spans="1:5" x14ac:dyDescent="0.2">
      <c r="A31" s="334">
        <v>43251</v>
      </c>
      <c r="B31" s="335">
        <v>18.05</v>
      </c>
      <c r="C31" s="339" t="s">
        <v>407</v>
      </c>
      <c r="D31" s="339" t="s">
        <v>498</v>
      </c>
      <c r="E31" s="336" t="s">
        <v>412</v>
      </c>
    </row>
    <row r="32" spans="1:5" ht="25.5" x14ac:dyDescent="0.2">
      <c r="A32" s="340">
        <v>43281</v>
      </c>
      <c r="B32" s="341">
        <v>107.58</v>
      </c>
      <c r="C32" s="339" t="s">
        <v>407</v>
      </c>
      <c r="D32" s="339" t="s">
        <v>499</v>
      </c>
      <c r="E32" s="342" t="s">
        <v>500</v>
      </c>
    </row>
    <row r="33" spans="1:6" ht="14.1" customHeight="1" x14ac:dyDescent="0.2">
      <c r="A33" s="480" t="s">
        <v>10</v>
      </c>
      <c r="B33" s="482">
        <f>SUM(B9:B32)</f>
        <v>12946.020000000002</v>
      </c>
      <c r="C33" s="299"/>
      <c r="D33" s="300"/>
      <c r="E33" s="301"/>
    </row>
    <row r="34" spans="1:6" ht="14.1" customHeight="1" x14ac:dyDescent="0.2">
      <c r="A34" s="481"/>
      <c r="B34" s="483"/>
      <c r="C34" s="302"/>
      <c r="D34" s="303"/>
      <c r="E34" s="250"/>
    </row>
    <row r="35" spans="1:6" ht="14.1" customHeight="1" x14ac:dyDescent="0.2">
      <c r="A35" s="54"/>
      <c r="B35" s="39"/>
      <c r="C35" s="55"/>
      <c r="D35" s="55"/>
      <c r="E35" s="56"/>
    </row>
    <row r="36" spans="1:6" x14ac:dyDescent="0.2">
      <c r="A36" s="25" t="s">
        <v>18</v>
      </c>
      <c r="B36" s="45"/>
      <c r="C36" s="45"/>
      <c r="D36" s="45"/>
      <c r="E36" s="47"/>
    </row>
    <row r="37" spans="1:6" x14ac:dyDescent="0.2">
      <c r="A37" s="462" t="s">
        <v>36</v>
      </c>
      <c r="B37" s="423"/>
      <c r="C37" s="423"/>
      <c r="D37" s="45"/>
      <c r="E37" s="47"/>
    </row>
    <row r="38" spans="1:6" ht="14.1" customHeight="1" x14ac:dyDescent="0.2">
      <c r="A38" s="36" t="s">
        <v>13</v>
      </c>
      <c r="B38" s="37"/>
      <c r="C38" s="45"/>
      <c r="D38" s="45"/>
      <c r="E38" s="47"/>
    </row>
    <row r="39" spans="1:6" x14ac:dyDescent="0.2">
      <c r="A39" s="34" t="s">
        <v>23</v>
      </c>
      <c r="B39" s="35"/>
      <c r="C39" s="46"/>
      <c r="D39" s="45"/>
      <c r="E39" s="47"/>
    </row>
    <row r="40" spans="1:6" ht="12.6" customHeight="1" x14ac:dyDescent="0.2">
      <c r="A40" s="458" t="s">
        <v>20</v>
      </c>
      <c r="B40" s="459"/>
      <c r="C40" s="459"/>
      <c r="D40" s="459"/>
      <c r="E40" s="460"/>
      <c r="F40" s="14"/>
    </row>
    <row r="41" spans="1:6" x14ac:dyDescent="0.2">
      <c r="A41" s="34" t="s">
        <v>33</v>
      </c>
      <c r="B41" s="35"/>
      <c r="C41" s="46"/>
      <c r="D41" s="46"/>
      <c r="E41" s="9"/>
      <c r="F41" s="46"/>
    </row>
    <row r="42" spans="1:6" ht="12.75" customHeight="1" x14ac:dyDescent="0.2">
      <c r="A42" s="461" t="s">
        <v>27</v>
      </c>
      <c r="B42" s="446"/>
      <c r="C42" s="49"/>
      <c r="D42" s="49"/>
      <c r="E42" s="50"/>
      <c r="F42" s="49"/>
    </row>
    <row r="43" spans="1:6" x14ac:dyDescent="0.2">
      <c r="A43" s="57"/>
      <c r="B43" s="40"/>
      <c r="C43" s="58"/>
      <c r="D43" s="58"/>
      <c r="E43" s="59"/>
      <c r="F43" s="14"/>
    </row>
    <row r="44" spans="1:6" x14ac:dyDescent="0.2">
      <c r="A44" s="15"/>
      <c r="B44" s="13"/>
      <c r="C44" s="13"/>
      <c r="D44" s="13"/>
      <c r="E44" s="33"/>
      <c r="F44" s="14"/>
    </row>
    <row r="45" spans="1:6" x14ac:dyDescent="0.2">
      <c r="A45" s="15"/>
      <c r="B45" s="13"/>
      <c r="C45" s="13"/>
      <c r="D45" s="13"/>
      <c r="E45" s="33"/>
      <c r="F45" s="14"/>
    </row>
    <row r="46" spans="1:6" x14ac:dyDescent="0.2">
      <c r="A46" s="15"/>
      <c r="B46" s="13"/>
      <c r="C46" s="13"/>
      <c r="D46" s="13"/>
      <c r="E46" s="33"/>
      <c r="F46" s="14"/>
    </row>
    <row r="47" spans="1:6" x14ac:dyDescent="0.2">
      <c r="A47" s="15"/>
      <c r="B47" s="13"/>
      <c r="C47" s="13"/>
      <c r="D47" s="13"/>
      <c r="E47" s="33"/>
      <c r="F47" s="14"/>
    </row>
    <row r="48" spans="1:6" x14ac:dyDescent="0.2">
      <c r="A48" s="33"/>
      <c r="B48" s="33"/>
      <c r="C48" s="33"/>
      <c r="D48" s="33"/>
      <c r="E48" s="33"/>
    </row>
    <row r="49" spans="1:5" x14ac:dyDescent="0.2">
      <c r="A49" s="33"/>
      <c r="B49" s="33"/>
      <c r="C49" s="33"/>
      <c r="D49" s="33"/>
      <c r="E49" s="33"/>
    </row>
  </sheetData>
  <mergeCells count="12">
    <mergeCell ref="A42:B42"/>
    <mergeCell ref="A40:E40"/>
    <mergeCell ref="A1:E1"/>
    <mergeCell ref="A37:C37"/>
    <mergeCell ref="A7:B7"/>
    <mergeCell ref="B2:E2"/>
    <mergeCell ref="B3:E3"/>
    <mergeCell ref="B4:E4"/>
    <mergeCell ref="A6:E6"/>
    <mergeCell ref="A5:E5"/>
    <mergeCell ref="A33:A34"/>
    <mergeCell ref="B33:B34"/>
  </mergeCells>
  <pageMargins left="0.34" right="0.16" top="0.74803149606299213" bottom="0.74803149606299213" header="0.31496062992125984" footer="0.31496062992125984"/>
  <pageSetup paperSize="9" fitToHeight="2" orientation="landscape" r:id="rId1"/>
  <headerFooter alignWithMargins="0">
    <oddFooter>&amp;L&amp;8&amp;Z&amp;F&amp;A&amp;R&amp;8&amp;D&amp;T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  <pageSetUpPr fitToPage="1"/>
  </sheetPr>
  <dimension ref="A1:J61"/>
  <sheetViews>
    <sheetView topLeftCell="A9" zoomScaleNormal="100" workbookViewId="0">
      <selection activeCell="B14" sqref="B14:B15"/>
    </sheetView>
  </sheetViews>
  <sheetFormatPr defaultRowHeight="12.75" x14ac:dyDescent="0.2"/>
  <cols>
    <col min="2" max="2" width="20.140625" customWidth="1"/>
    <col min="3" max="3" width="21.42578125" customWidth="1"/>
    <col min="4" max="4" width="20.85546875" customWidth="1"/>
    <col min="5" max="5" width="20.42578125" customWidth="1"/>
    <col min="6" max="6" width="19.28515625" customWidth="1"/>
    <col min="7" max="7" width="23.85546875" customWidth="1"/>
    <col min="8" max="8" width="40.42578125" customWidth="1"/>
    <col min="9" max="9" width="13.5703125" customWidth="1"/>
    <col min="10" max="10" width="70.28515625" customWidth="1"/>
  </cols>
  <sheetData>
    <row r="1" spans="1:10" x14ac:dyDescent="0.2">
      <c r="A1" s="11"/>
      <c r="B1" s="11"/>
      <c r="C1" s="11"/>
      <c r="D1" s="11"/>
      <c r="E1" s="11"/>
      <c r="F1" s="11"/>
      <c r="G1" s="11"/>
      <c r="H1" s="11"/>
      <c r="I1" s="11"/>
      <c r="J1" s="11"/>
    </row>
    <row r="2" spans="1:10" x14ac:dyDescent="0.2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2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0" x14ac:dyDescent="0.2">
      <c r="A4" s="11"/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x14ac:dyDescent="0.2">
      <c r="A6" s="11"/>
      <c r="B6" s="11"/>
      <c r="C6" s="11"/>
      <c r="D6" s="11"/>
      <c r="E6" s="11"/>
      <c r="F6" s="11"/>
      <c r="G6" s="11"/>
      <c r="H6" s="11"/>
      <c r="I6" s="11"/>
      <c r="J6" s="11"/>
    </row>
    <row r="7" spans="1:10" x14ac:dyDescent="0.2">
      <c r="A7" s="11"/>
      <c r="B7" s="11"/>
      <c r="C7" s="11"/>
      <c r="D7" s="11"/>
      <c r="E7" s="11"/>
      <c r="F7" s="11"/>
      <c r="G7" s="11"/>
      <c r="H7" s="11"/>
      <c r="I7" s="11"/>
      <c r="J7" s="11"/>
    </row>
    <row r="8" spans="1:10" ht="15.75" x14ac:dyDescent="0.25">
      <c r="A8" s="61" t="s">
        <v>52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ht="15.75" x14ac:dyDescent="0.25">
      <c r="A9" s="63" t="s">
        <v>77</v>
      </c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2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2">
      <c r="A11" s="62"/>
      <c r="B11" s="62"/>
      <c r="C11" s="62"/>
      <c r="D11" s="62"/>
      <c r="E11" s="62"/>
      <c r="F11" s="62"/>
      <c r="G11" s="62"/>
      <c r="H11" s="62"/>
      <c r="I11" s="62"/>
      <c r="J11" s="97" t="s">
        <v>409</v>
      </c>
    </row>
    <row r="12" spans="1:10" ht="15" x14ac:dyDescent="0.25">
      <c r="A12" s="64" t="s">
        <v>53</v>
      </c>
      <c r="B12" s="62"/>
      <c r="C12" s="62"/>
      <c r="D12" s="62"/>
      <c r="E12" s="62"/>
      <c r="F12" s="62"/>
      <c r="G12" s="62"/>
      <c r="H12" s="62"/>
      <c r="I12" s="62"/>
      <c r="J12" s="62"/>
    </row>
    <row r="13" spans="1:10" ht="24" x14ac:dyDescent="0.2">
      <c r="A13" s="65" t="s">
        <v>54</v>
      </c>
      <c r="B13" s="65" t="s">
        <v>55</v>
      </c>
      <c r="C13" s="65" t="s">
        <v>56</v>
      </c>
      <c r="D13" s="65" t="s">
        <v>78</v>
      </c>
      <c r="E13" s="65" t="s">
        <v>79</v>
      </c>
      <c r="F13" s="66" t="s">
        <v>80</v>
      </c>
      <c r="G13" s="65" t="s">
        <v>57</v>
      </c>
      <c r="H13" s="67" t="s">
        <v>58</v>
      </c>
      <c r="I13" s="67" t="s">
        <v>59</v>
      </c>
      <c r="J13" s="68" t="s">
        <v>81</v>
      </c>
    </row>
    <row r="14" spans="1:10" x14ac:dyDescent="0.2">
      <c r="A14" s="69" t="s">
        <v>61</v>
      </c>
      <c r="B14" s="70"/>
      <c r="C14" s="71">
        <v>236.5</v>
      </c>
      <c r="D14" s="71"/>
      <c r="E14" s="71"/>
      <c r="F14" s="71"/>
      <c r="G14" s="72"/>
      <c r="H14" s="232"/>
      <c r="I14" s="74"/>
      <c r="J14" s="126"/>
    </row>
    <row r="15" spans="1:10" x14ac:dyDescent="0.2">
      <c r="A15" s="75" t="s">
        <v>62</v>
      </c>
      <c r="B15" s="76">
        <f>402.88+540.62+463.13+411.48</f>
        <v>1818.1100000000001</v>
      </c>
      <c r="C15" s="76">
        <v>1818.11</v>
      </c>
      <c r="D15" s="76"/>
      <c r="E15" s="76"/>
      <c r="F15" s="76"/>
      <c r="G15" s="72">
        <f t="shared" ref="G15:G19" si="0">B15-SUM(C15:F15)</f>
        <v>0</v>
      </c>
      <c r="H15" s="111"/>
      <c r="I15" s="121"/>
      <c r="J15" s="283"/>
    </row>
    <row r="16" spans="1:10" x14ac:dyDescent="0.2">
      <c r="A16" s="77" t="s">
        <v>63</v>
      </c>
      <c r="B16" s="78">
        <f>'Accredo GL July'!I47+'Accredo GL July'!I48+'Accredo GL July'!I49+'Accredo GL July'!I50+'Accredo GL July'!I51+'Accredo GL July'!I52+'Accredo GL July'!I53+'Accredo GL July'!I54+'Accredo GL July'!I55+'Accredo GL July'!I56+'Accredo GL July'!I57+'Accredo GL July'!I58</f>
        <v>444.05</v>
      </c>
      <c r="C16" s="78"/>
      <c r="D16" s="78"/>
      <c r="E16" s="78">
        <f>'P-Card July 17'!G39+'P-Card July 17'!G42+'P-Card July 17'!G44+'P-Card July 17'!G46+'P-Card July 17'!G45+'P-Card July 17'!G49+'P-Card July 17'!G50+'P-Card July 17'!G51+'P-Card July 17'!G52+'P-Card July 17'!G53+'P-Card July 17'!G57+'P-Card July 17'!G55</f>
        <v>444.05</v>
      </c>
      <c r="F16" s="79"/>
      <c r="G16" s="72">
        <f t="shared" si="0"/>
        <v>0</v>
      </c>
      <c r="H16" s="232"/>
      <c r="I16" s="122"/>
      <c r="J16" s="284"/>
    </row>
    <row r="17" spans="1:10" x14ac:dyDescent="0.2">
      <c r="A17" s="69" t="s">
        <v>64</v>
      </c>
      <c r="B17" s="70">
        <f>'Accredo GL July'!I77+'Accredo GL July'!I78+'Accredo GL July'!I79</f>
        <v>127.83</v>
      </c>
      <c r="C17" s="70">
        <f>'P-Card July 17'!G43+'P-Card July 17'!G45+'P-Card July 17'!G47</f>
        <v>127.83</v>
      </c>
      <c r="D17" s="70"/>
      <c r="E17" s="70"/>
      <c r="F17" s="70"/>
      <c r="G17" s="72">
        <f t="shared" si="0"/>
        <v>0</v>
      </c>
      <c r="H17" s="73"/>
      <c r="I17" s="81"/>
      <c r="J17" s="82"/>
    </row>
    <row r="18" spans="1:10" x14ac:dyDescent="0.2">
      <c r="A18" s="69" t="s">
        <v>65</v>
      </c>
      <c r="B18" s="83">
        <f>'Accredo GL July'!I95+'Accredo GL July'!I96+'Accredo GL July'!I97+'Accredo GL July'!I98+'Accredo GL July'!I99</f>
        <v>105.39</v>
      </c>
      <c r="C18" s="71"/>
      <c r="D18" s="84"/>
      <c r="E18" s="71">
        <f>'P-Card July 17'!G38+'P-Card July 17'!G40+'P-Card July 17'!G41+'P-Card July 17'!G54+'P-Card July 17'!G56</f>
        <v>105.39</v>
      </c>
      <c r="F18" s="70"/>
      <c r="G18" s="72">
        <f t="shared" si="0"/>
        <v>0</v>
      </c>
      <c r="H18" s="106"/>
      <c r="I18" s="123"/>
      <c r="J18" s="283"/>
    </row>
    <row r="19" spans="1:10" x14ac:dyDescent="0.2">
      <c r="A19" s="75" t="s">
        <v>66</v>
      </c>
      <c r="B19" s="72">
        <f>'Accredo GL July'!I103+'Accredo GL July'!I104</f>
        <v>18280.25</v>
      </c>
      <c r="C19" s="85">
        <f>'Orbit July 17'!L31+'Orbit July 17'!L32+'Orbit July 17'!L33</f>
        <v>18280.25</v>
      </c>
      <c r="D19" s="85"/>
      <c r="E19" s="85"/>
      <c r="F19" s="85"/>
      <c r="G19" s="72">
        <f t="shared" si="0"/>
        <v>0</v>
      </c>
      <c r="H19" s="86"/>
      <c r="I19" s="87"/>
      <c r="J19" s="285"/>
    </row>
    <row r="20" spans="1:10" x14ac:dyDescent="0.2">
      <c r="A20" s="69" t="s">
        <v>67</v>
      </c>
      <c r="B20" s="70">
        <v>0</v>
      </c>
      <c r="C20" s="70"/>
      <c r="D20" s="70"/>
      <c r="E20" s="70">
        <v>0</v>
      </c>
      <c r="F20" s="70"/>
      <c r="G20" s="72">
        <f>B20-SUM(C20:F20)</f>
        <v>0</v>
      </c>
      <c r="H20" s="73"/>
      <c r="I20" s="81"/>
      <c r="J20" s="82"/>
    </row>
    <row r="21" spans="1:10" x14ac:dyDescent="0.2">
      <c r="A21" s="69" t="s">
        <v>203</v>
      </c>
      <c r="B21" s="70">
        <f>'Accredo GL July'!L121+'Accredo GL July'!L120</f>
        <v>221.74</v>
      </c>
      <c r="C21" s="70"/>
      <c r="D21" s="70"/>
      <c r="E21" s="70"/>
      <c r="F21" s="70">
        <f>'Accredo GL July'!I120+'Accredo GL July'!I121</f>
        <v>221.74</v>
      </c>
      <c r="G21" s="72">
        <f>B21-SUM(C21:F21)</f>
        <v>0</v>
      </c>
      <c r="H21" s="73"/>
      <c r="I21" s="81"/>
      <c r="J21" s="82"/>
    </row>
    <row r="22" spans="1:10" ht="13.5" thickBot="1" x14ac:dyDescent="0.25">
      <c r="A22" s="88" t="s">
        <v>68</v>
      </c>
      <c r="B22" s="89">
        <f>SUM(B14:B21)</f>
        <v>20997.370000000003</v>
      </c>
      <c r="C22" s="89">
        <f t="shared" ref="C22:H22" si="1">SUM(C14:C21)</f>
        <v>20462.689999999999</v>
      </c>
      <c r="D22" s="89">
        <f t="shared" si="1"/>
        <v>0</v>
      </c>
      <c r="E22" s="89">
        <f t="shared" si="1"/>
        <v>549.44000000000005</v>
      </c>
      <c r="F22" s="89">
        <f t="shared" si="1"/>
        <v>221.74</v>
      </c>
      <c r="G22" s="90">
        <f t="shared" si="1"/>
        <v>0</v>
      </c>
      <c r="H22" s="90">
        <f t="shared" si="1"/>
        <v>0</v>
      </c>
      <c r="I22" s="91"/>
      <c r="J22" s="92"/>
    </row>
    <row r="23" spans="1:10" ht="13.5" thickTop="1" x14ac:dyDescent="0.2">
      <c r="A23" s="93" t="s">
        <v>86</v>
      </c>
      <c r="B23" s="94"/>
      <c r="C23" s="94"/>
      <c r="D23" s="94"/>
      <c r="E23" s="94"/>
      <c r="F23" s="94"/>
      <c r="G23" s="94"/>
      <c r="H23" s="94"/>
      <c r="I23" s="95"/>
      <c r="J23" s="96"/>
    </row>
    <row r="24" spans="1:10" x14ac:dyDescent="0.2">
      <c r="A24" s="62"/>
      <c r="B24" s="97"/>
      <c r="C24" s="97"/>
      <c r="D24" s="97"/>
      <c r="E24" s="97"/>
      <c r="F24" s="97"/>
      <c r="G24" s="97"/>
      <c r="H24" s="98"/>
      <c r="I24" s="99"/>
      <c r="J24" s="97"/>
    </row>
    <row r="25" spans="1:10" ht="15" x14ac:dyDescent="0.25">
      <c r="A25" s="64" t="s">
        <v>69</v>
      </c>
      <c r="B25" s="62"/>
      <c r="C25" s="62"/>
      <c r="D25" s="62"/>
      <c r="E25" s="62"/>
      <c r="F25" s="62"/>
      <c r="G25" s="62"/>
      <c r="H25" s="62"/>
      <c r="I25" s="62"/>
      <c r="J25" s="97"/>
    </row>
    <row r="26" spans="1:10" ht="24" x14ac:dyDescent="0.2">
      <c r="A26" s="65" t="s">
        <v>54</v>
      </c>
      <c r="B26" s="65" t="s">
        <v>55</v>
      </c>
      <c r="C26" s="65" t="s">
        <v>56</v>
      </c>
      <c r="D26" s="65" t="s">
        <v>78</v>
      </c>
      <c r="E26" s="65" t="s">
        <v>79</v>
      </c>
      <c r="F26" s="66" t="s">
        <v>80</v>
      </c>
      <c r="G26" s="65" t="s">
        <v>57</v>
      </c>
      <c r="H26" s="66" t="s">
        <v>58</v>
      </c>
      <c r="I26" s="66" t="s">
        <v>59</v>
      </c>
      <c r="J26" s="286" t="s">
        <v>60</v>
      </c>
    </row>
    <row r="27" spans="1:10" x14ac:dyDescent="0.2">
      <c r="A27" s="69" t="s">
        <v>70</v>
      </c>
      <c r="B27" s="70"/>
      <c r="C27" s="70"/>
      <c r="D27" s="70"/>
      <c r="E27" s="70"/>
      <c r="F27" s="100"/>
      <c r="G27" s="80">
        <f>B27-SUM(C27:F27)</f>
        <v>0</v>
      </c>
      <c r="H27" s="73"/>
      <c r="I27" s="74"/>
      <c r="J27" s="126"/>
    </row>
    <row r="28" spans="1:10" x14ac:dyDescent="0.2">
      <c r="A28" s="75" t="s">
        <v>71</v>
      </c>
      <c r="B28" s="76">
        <f>'Accredo GL July'!I13</f>
        <v>51.43</v>
      </c>
      <c r="C28" s="76"/>
      <c r="D28" s="76"/>
      <c r="E28" s="76"/>
      <c r="F28" s="76">
        <v>51.43</v>
      </c>
      <c r="G28" s="76">
        <f>B28-SUM(C28:F28)</f>
        <v>0</v>
      </c>
      <c r="H28" s="111"/>
      <c r="I28" s="121"/>
      <c r="J28" s="287"/>
    </row>
    <row r="29" spans="1:10" ht="13.5" thickBot="1" x14ac:dyDescent="0.25">
      <c r="A29" s="101" t="s">
        <v>68</v>
      </c>
      <c r="B29" s="102">
        <f>SUM(B27:B28)</f>
        <v>51.43</v>
      </c>
      <c r="C29" s="102">
        <f t="shared" ref="C29:H29" si="2">SUM(C27:C28)</f>
        <v>0</v>
      </c>
      <c r="D29" s="102">
        <f t="shared" si="2"/>
        <v>0</v>
      </c>
      <c r="E29" s="102">
        <f t="shared" si="2"/>
        <v>0</v>
      </c>
      <c r="F29" s="102">
        <f t="shared" si="2"/>
        <v>51.43</v>
      </c>
      <c r="G29" s="102">
        <f t="shared" si="2"/>
        <v>0</v>
      </c>
      <c r="H29" s="102">
        <f t="shared" si="2"/>
        <v>0</v>
      </c>
      <c r="I29" s="103"/>
      <c r="J29" s="103"/>
    </row>
    <row r="30" spans="1:10" ht="13.5" thickTop="1" x14ac:dyDescent="0.2">
      <c r="A30" s="93" t="s">
        <v>86</v>
      </c>
      <c r="B30" s="62"/>
      <c r="C30" s="62"/>
      <c r="D30" s="62"/>
      <c r="E30" s="62"/>
      <c r="F30" s="62"/>
      <c r="G30" s="62"/>
      <c r="H30" s="62"/>
      <c r="I30" s="62"/>
      <c r="J30" s="62"/>
    </row>
    <row r="31" spans="1:10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ht="15" x14ac:dyDescent="0.25">
      <c r="A32" s="64" t="s">
        <v>72</v>
      </c>
      <c r="B32" s="62"/>
      <c r="C32" s="62"/>
      <c r="D32" s="62"/>
      <c r="E32" s="62"/>
      <c r="F32" s="62"/>
      <c r="G32" s="62"/>
      <c r="H32" s="62"/>
      <c r="I32" s="62"/>
      <c r="J32" s="62"/>
    </row>
    <row r="33" spans="1:10" ht="24" x14ac:dyDescent="0.2">
      <c r="A33" s="65" t="s">
        <v>54</v>
      </c>
      <c r="B33" s="65" t="s">
        <v>55</v>
      </c>
      <c r="C33" s="65" t="s">
        <v>56</v>
      </c>
      <c r="D33" s="65" t="s">
        <v>78</v>
      </c>
      <c r="E33" s="65" t="s">
        <v>79</v>
      </c>
      <c r="F33" s="66" t="s">
        <v>80</v>
      </c>
      <c r="G33" s="65" t="s">
        <v>57</v>
      </c>
      <c r="H33" s="67" t="s">
        <v>58</v>
      </c>
      <c r="I33" s="67" t="s">
        <v>59</v>
      </c>
      <c r="J33" s="104" t="s">
        <v>60</v>
      </c>
    </row>
    <row r="34" spans="1:10" x14ac:dyDescent="0.2">
      <c r="A34" s="69" t="s">
        <v>73</v>
      </c>
      <c r="B34" s="105"/>
      <c r="C34" s="70"/>
      <c r="D34" s="70"/>
      <c r="E34" s="106"/>
      <c r="F34" s="70"/>
      <c r="G34" s="107">
        <f>B34-SUM(C34:F34)</f>
        <v>0</v>
      </c>
      <c r="H34" s="74"/>
      <c r="I34" s="108"/>
      <c r="J34" s="109"/>
    </row>
    <row r="35" spans="1:10" x14ac:dyDescent="0.2">
      <c r="A35" s="69" t="s">
        <v>74</v>
      </c>
      <c r="B35" s="70"/>
      <c r="C35" s="70"/>
      <c r="D35" s="70"/>
      <c r="E35" s="70"/>
      <c r="F35" s="100"/>
      <c r="G35" s="107">
        <f t="shared" ref="G35:G38" si="3">B35-SUM(C35:F35)</f>
        <v>0</v>
      </c>
      <c r="H35" s="111"/>
      <c r="I35" s="81"/>
      <c r="J35" s="287"/>
    </row>
    <row r="36" spans="1:10" x14ac:dyDescent="0.2">
      <c r="A36" s="75" t="s">
        <v>75</v>
      </c>
      <c r="B36" s="289">
        <v>34.31</v>
      </c>
      <c r="C36" s="76"/>
      <c r="D36" s="76"/>
      <c r="E36" s="111"/>
      <c r="F36" s="110">
        <v>34.31</v>
      </c>
      <c r="G36" s="107">
        <f t="shared" si="3"/>
        <v>0</v>
      </c>
      <c r="H36" s="124"/>
      <c r="I36" s="108"/>
      <c r="J36" s="125"/>
    </row>
    <row r="37" spans="1:10" x14ac:dyDescent="0.2">
      <c r="A37" s="75"/>
      <c r="B37" s="110"/>
      <c r="C37" s="76"/>
      <c r="D37" s="76"/>
      <c r="E37" s="111"/>
      <c r="F37" s="76"/>
      <c r="G37" s="107">
        <f t="shared" si="3"/>
        <v>0</v>
      </c>
      <c r="H37" s="86"/>
      <c r="I37" s="112"/>
      <c r="J37" s="125"/>
    </row>
    <row r="38" spans="1:10" x14ac:dyDescent="0.2">
      <c r="A38" s="77"/>
      <c r="B38" s="113"/>
      <c r="C38" s="78"/>
      <c r="D38" s="78"/>
      <c r="E38" s="114"/>
      <c r="F38" s="78"/>
      <c r="G38" s="107">
        <f t="shared" si="3"/>
        <v>0</v>
      </c>
      <c r="H38" s="115"/>
      <c r="I38" s="116"/>
      <c r="J38" s="137"/>
    </row>
    <row r="39" spans="1:10" ht="13.5" thickBot="1" x14ac:dyDescent="0.25">
      <c r="A39" s="117" t="s">
        <v>68</v>
      </c>
      <c r="B39" s="118">
        <f>SUM(B34:B38)</f>
        <v>34.31</v>
      </c>
      <c r="C39" s="118">
        <f t="shared" ref="C39:H39" si="4">SUM(C34:C38)</f>
        <v>0</v>
      </c>
      <c r="D39" s="118">
        <f t="shared" si="4"/>
        <v>0</v>
      </c>
      <c r="E39" s="118">
        <f t="shared" si="4"/>
        <v>0</v>
      </c>
      <c r="F39" s="118">
        <f t="shared" si="4"/>
        <v>34.31</v>
      </c>
      <c r="G39" s="118">
        <f t="shared" si="4"/>
        <v>0</v>
      </c>
      <c r="H39" s="118">
        <f t="shared" si="4"/>
        <v>0</v>
      </c>
      <c r="I39" s="119"/>
      <c r="J39" s="120"/>
    </row>
    <row r="40" spans="1:10" ht="13.5" thickTop="1" x14ac:dyDescent="0.2">
      <c r="A40" s="93" t="s">
        <v>86</v>
      </c>
      <c r="B40" s="11"/>
      <c r="C40" s="11"/>
      <c r="D40" s="11"/>
      <c r="E40" s="11"/>
      <c r="F40" s="11"/>
      <c r="G40" s="11"/>
      <c r="H40" s="11"/>
      <c r="I40" s="11"/>
      <c r="J40" s="11"/>
    </row>
    <row r="41" spans="1:10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5" x14ac:dyDescent="0.2">
      <c r="A42" s="135"/>
      <c r="B42" s="11"/>
      <c r="C42" s="11"/>
      <c r="D42" s="11"/>
      <c r="E42" s="11"/>
      <c r="F42" s="11"/>
      <c r="G42" s="11"/>
      <c r="H42" s="11"/>
      <c r="I42" s="11"/>
      <c r="J42" s="11"/>
    </row>
    <row r="43" spans="1:10" ht="15" x14ac:dyDescent="0.2">
      <c r="A43" s="134"/>
      <c r="B43" s="11"/>
      <c r="C43" s="11"/>
      <c r="D43" s="11"/>
      <c r="E43" s="136" t="s">
        <v>76</v>
      </c>
      <c r="F43" s="11"/>
      <c r="G43" s="11"/>
      <c r="H43" s="11"/>
      <c r="I43" s="11"/>
      <c r="J43" s="11"/>
    </row>
    <row r="44" spans="1:10" ht="15" x14ac:dyDescent="0.25">
      <c r="A44" s="127" t="s">
        <v>82</v>
      </c>
      <c r="B44" s="128"/>
      <c r="C44" s="129"/>
      <c r="D44" s="129"/>
      <c r="E44" s="130">
        <f>'Accredo GL July'!K125</f>
        <v>25200.300000000007</v>
      </c>
      <c r="F44" s="11"/>
      <c r="G44" s="11"/>
      <c r="H44" s="11"/>
      <c r="I44" s="11"/>
      <c r="J44" s="11"/>
    </row>
    <row r="45" spans="1:10" ht="15" x14ac:dyDescent="0.25">
      <c r="A45" s="127" t="s">
        <v>83</v>
      </c>
      <c r="B45" s="128"/>
      <c r="C45" s="129"/>
      <c r="D45" s="129"/>
      <c r="E45" s="130">
        <f>-B22+-B29+-B39</f>
        <v>-21083.110000000004</v>
      </c>
      <c r="F45" s="11"/>
      <c r="G45" s="11"/>
      <c r="H45" s="11"/>
      <c r="I45" s="11"/>
      <c r="J45" s="11"/>
    </row>
    <row r="46" spans="1:10" ht="15" x14ac:dyDescent="0.25">
      <c r="A46" s="127" t="s">
        <v>84</v>
      </c>
      <c r="B46" s="128"/>
      <c r="C46" s="129"/>
      <c r="D46" s="129"/>
      <c r="E46" s="130">
        <f>-'Accredo GL July'!K129</f>
        <v>-4117.1899999999987</v>
      </c>
      <c r="F46" s="11"/>
      <c r="G46" s="11"/>
      <c r="H46" s="11"/>
      <c r="I46" s="11"/>
      <c r="J46" s="11"/>
    </row>
    <row r="47" spans="1:10" ht="15" x14ac:dyDescent="0.25">
      <c r="A47" s="127"/>
      <c r="B47" s="129"/>
      <c r="C47" s="129"/>
      <c r="D47" s="129"/>
      <c r="E47" s="130"/>
      <c r="F47" s="11"/>
      <c r="G47" s="11"/>
      <c r="H47" s="11"/>
      <c r="I47" s="11"/>
      <c r="J47" s="11"/>
    </row>
    <row r="48" spans="1:10" ht="15" x14ac:dyDescent="0.25">
      <c r="A48" s="127"/>
      <c r="B48" s="129"/>
      <c r="C48" s="129"/>
      <c r="D48" s="129"/>
      <c r="E48" s="130"/>
      <c r="F48" s="11"/>
      <c r="G48" s="11"/>
      <c r="H48" s="11"/>
      <c r="I48" s="11"/>
      <c r="J48" s="11"/>
    </row>
    <row r="49" spans="1:10" ht="15.75" thickBot="1" x14ac:dyDescent="0.3">
      <c r="A49" s="131" t="s">
        <v>85</v>
      </c>
      <c r="B49" s="132"/>
      <c r="C49" s="132"/>
      <c r="D49" s="132"/>
      <c r="E49" s="133">
        <f>SUM(E44:E48)</f>
        <v>0</v>
      </c>
      <c r="F49" s="11"/>
      <c r="G49" s="11"/>
      <c r="H49" s="11"/>
      <c r="I49" s="11"/>
      <c r="J49" s="11"/>
    </row>
    <row r="50" spans="1:10" x14ac:dyDescent="0.2">
      <c r="H50" s="11"/>
      <c r="I50" s="11"/>
    </row>
    <row r="51" spans="1:10" x14ac:dyDescent="0.2">
      <c r="H51" s="11"/>
      <c r="I51" s="11"/>
    </row>
    <row r="52" spans="1:10" x14ac:dyDescent="0.2">
      <c r="H52" s="11"/>
      <c r="I52" s="11"/>
    </row>
    <row r="53" spans="1:10" x14ac:dyDescent="0.2">
      <c r="H53" s="11"/>
      <c r="I53" s="11"/>
    </row>
    <row r="54" spans="1:10" x14ac:dyDescent="0.2">
      <c r="H54" s="11"/>
      <c r="I54" s="11"/>
    </row>
    <row r="55" spans="1:10" x14ac:dyDescent="0.2">
      <c r="H55" s="11"/>
      <c r="I55" s="11"/>
    </row>
    <row r="56" spans="1:10" x14ac:dyDescent="0.2">
      <c r="H56" s="11"/>
      <c r="I56" s="11"/>
    </row>
    <row r="57" spans="1:10" x14ac:dyDescent="0.2">
      <c r="H57" s="11"/>
      <c r="I57" s="11"/>
    </row>
    <row r="58" spans="1:10" x14ac:dyDescent="0.2">
      <c r="H58" s="11"/>
      <c r="I58" s="11"/>
    </row>
    <row r="59" spans="1:10" x14ac:dyDescent="0.2">
      <c r="H59" s="11"/>
      <c r="I59" s="11"/>
    </row>
    <row r="60" spans="1:10" x14ac:dyDescent="0.2">
      <c r="H60" s="11"/>
      <c r="I60" s="11"/>
    </row>
    <row r="61" spans="1:10" x14ac:dyDescent="0.2">
      <c r="H61" s="11"/>
      <c r="I61" s="11"/>
    </row>
  </sheetData>
  <pageMargins left="0.70866141732283472" right="0.70866141732283472" top="0.74803149606299213" bottom="0.74803149606299213" header="0.31496062992125984" footer="0.31496062992125984"/>
  <pageSetup paperSize="8" scale="7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N129"/>
  <sheetViews>
    <sheetView topLeftCell="A81" workbookViewId="0">
      <selection activeCell="B14" sqref="B14:B15"/>
    </sheetView>
  </sheetViews>
  <sheetFormatPr defaultColWidth="9.140625" defaultRowHeight="12.75" x14ac:dyDescent="0.2"/>
  <cols>
    <col min="1" max="1" width="12" style="11" customWidth="1"/>
    <col min="2" max="2" width="11.42578125" style="11" bestFit="1" customWidth="1"/>
    <col min="3" max="3" width="15.85546875" style="11" customWidth="1"/>
    <col min="4" max="4" width="17.140625" style="11" customWidth="1"/>
    <col min="5" max="5" width="66" style="11" customWidth="1"/>
    <col min="6" max="6" width="13.5703125" style="11" customWidth="1"/>
    <col min="7" max="7" width="8.140625" style="11" customWidth="1"/>
    <col min="8" max="8" width="14.5703125" style="11" customWidth="1"/>
    <col min="9" max="10" width="21" style="11" customWidth="1"/>
    <col min="11" max="11" width="8.7109375" style="11" bestFit="1" customWidth="1"/>
    <col min="12" max="16384" width="9.140625" style="11"/>
  </cols>
  <sheetData>
    <row r="1" spans="1:12" ht="16.5" x14ac:dyDescent="0.25">
      <c r="A1" s="182" t="s">
        <v>105</v>
      </c>
    </row>
    <row r="2" spans="1:12" ht="16.5" x14ac:dyDescent="0.25">
      <c r="A2" s="182" t="s">
        <v>106</v>
      </c>
    </row>
    <row r="3" spans="1:12" x14ac:dyDescent="0.2">
      <c r="A3" s="11" t="s">
        <v>107</v>
      </c>
      <c r="B3" s="183">
        <v>42963</v>
      </c>
      <c r="C3" s="11" t="s">
        <v>108</v>
      </c>
      <c r="D3" s="184" t="s">
        <v>109</v>
      </c>
    </row>
    <row r="4" spans="1:12" s="186" customFormat="1" ht="15" x14ac:dyDescent="0.2">
      <c r="A4" s="185" t="s">
        <v>110</v>
      </c>
    </row>
    <row r="6" spans="1:12" s="136" customFormat="1" ht="25.5" x14ac:dyDescent="0.2">
      <c r="A6" s="187" t="s">
        <v>111</v>
      </c>
      <c r="B6" s="187" t="s">
        <v>112</v>
      </c>
      <c r="C6" s="188" t="s">
        <v>0</v>
      </c>
      <c r="D6" s="188" t="s">
        <v>113</v>
      </c>
      <c r="E6" s="187" t="s">
        <v>81</v>
      </c>
      <c r="F6" s="189" t="s">
        <v>114</v>
      </c>
      <c r="G6" s="190" t="s">
        <v>115</v>
      </c>
      <c r="H6" s="188" t="s">
        <v>116</v>
      </c>
      <c r="I6" s="188" t="s">
        <v>117</v>
      </c>
      <c r="J6" s="188" t="s">
        <v>118</v>
      </c>
    </row>
    <row r="7" spans="1:12" ht="5.0999999999999996" customHeight="1" x14ac:dyDescent="0.2"/>
    <row r="8" spans="1:12" s="136" customFormat="1" x14ac:dyDescent="0.2">
      <c r="A8" s="191" t="s">
        <v>123</v>
      </c>
    </row>
    <row r="9" spans="1:12" x14ac:dyDescent="0.2">
      <c r="A9" s="192" t="s">
        <v>119</v>
      </c>
      <c r="B9" s="192" t="s">
        <v>120</v>
      </c>
      <c r="C9" s="193">
        <v>42947</v>
      </c>
      <c r="D9" s="194" t="s">
        <v>124</v>
      </c>
      <c r="E9" s="192" t="s">
        <v>125</v>
      </c>
      <c r="F9" s="195" t="s">
        <v>122</v>
      </c>
      <c r="G9" s="196">
        <v>4173</v>
      </c>
      <c r="H9" s="196"/>
      <c r="I9" s="197">
        <v>576</v>
      </c>
      <c r="J9" s="197"/>
    </row>
    <row r="10" spans="1:12" x14ac:dyDescent="0.2">
      <c r="I10" s="198">
        <f>SUBTOTAL(9, I9:I9)</f>
        <v>576</v>
      </c>
      <c r="J10" s="198">
        <f>SUBTOTAL(9, J9:J9)</f>
        <v>0</v>
      </c>
    </row>
    <row r="11" spans="1:12" ht="5.0999999999999996" customHeight="1" x14ac:dyDescent="0.2"/>
    <row r="12" spans="1:12" s="136" customFormat="1" x14ac:dyDescent="0.2">
      <c r="A12" s="191" t="s">
        <v>126</v>
      </c>
    </row>
    <row r="13" spans="1:12" x14ac:dyDescent="0.2">
      <c r="A13" s="192" t="s">
        <v>119</v>
      </c>
      <c r="B13" s="192" t="s">
        <v>120</v>
      </c>
      <c r="C13" s="193">
        <v>42933</v>
      </c>
      <c r="D13" s="194" t="s">
        <v>127</v>
      </c>
      <c r="E13" s="192" t="s">
        <v>128</v>
      </c>
      <c r="F13" s="195" t="s">
        <v>129</v>
      </c>
      <c r="G13" s="196">
        <v>4146</v>
      </c>
      <c r="H13" s="258">
        <v>34588</v>
      </c>
      <c r="I13" s="262">
        <v>51.43</v>
      </c>
      <c r="J13" s="197"/>
      <c r="L13" s="11">
        <v>51.43</v>
      </c>
    </row>
    <row r="14" spans="1:12" x14ac:dyDescent="0.2">
      <c r="I14" s="198">
        <f>SUBTOTAL(9, I13:I13)</f>
        <v>51.43</v>
      </c>
      <c r="J14" s="198">
        <f>SUBTOTAL(9, J13:J13)</f>
        <v>0</v>
      </c>
    </row>
    <row r="15" spans="1:12" ht="5.0999999999999996" customHeight="1" x14ac:dyDescent="0.2"/>
    <row r="16" spans="1:12" s="136" customFormat="1" x14ac:dyDescent="0.2">
      <c r="A16" s="191" t="s">
        <v>130</v>
      </c>
    </row>
    <row r="17" spans="1:10" x14ac:dyDescent="0.2">
      <c r="A17" s="192" t="s">
        <v>119</v>
      </c>
      <c r="B17" s="192" t="s">
        <v>120</v>
      </c>
      <c r="C17" s="193">
        <v>42917</v>
      </c>
      <c r="D17" s="194" t="s">
        <v>121</v>
      </c>
      <c r="E17" s="192" t="s">
        <v>131</v>
      </c>
      <c r="F17" s="195" t="s">
        <v>122</v>
      </c>
      <c r="G17" s="196">
        <v>4079</v>
      </c>
      <c r="H17" s="196"/>
      <c r="I17" s="197"/>
      <c r="J17" s="197">
        <v>108</v>
      </c>
    </row>
    <row r="18" spans="1:10" x14ac:dyDescent="0.2">
      <c r="A18" s="192" t="s">
        <v>119</v>
      </c>
      <c r="B18" s="192" t="s">
        <v>120</v>
      </c>
      <c r="C18" s="193">
        <v>42941</v>
      </c>
      <c r="D18" s="194" t="s">
        <v>121</v>
      </c>
      <c r="E18" s="192" t="s">
        <v>131</v>
      </c>
      <c r="F18" s="195" t="s">
        <v>122</v>
      </c>
      <c r="G18" s="196">
        <v>4151</v>
      </c>
      <c r="H18" s="196"/>
      <c r="I18" s="197">
        <v>108</v>
      </c>
      <c r="J18" s="197"/>
    </row>
    <row r="19" spans="1:10" x14ac:dyDescent="0.2">
      <c r="A19" s="192" t="s">
        <v>119</v>
      </c>
      <c r="B19" s="192" t="s">
        <v>120</v>
      </c>
      <c r="C19" s="193">
        <v>42947</v>
      </c>
      <c r="D19" s="194" t="s">
        <v>121</v>
      </c>
      <c r="E19" s="192" t="s">
        <v>131</v>
      </c>
      <c r="F19" s="195" t="s">
        <v>122</v>
      </c>
      <c r="G19" s="196">
        <v>4178</v>
      </c>
      <c r="H19" s="196"/>
      <c r="I19" s="197">
        <v>631.5</v>
      </c>
      <c r="J19" s="197"/>
    </row>
    <row r="20" spans="1:10" x14ac:dyDescent="0.2">
      <c r="I20" s="198">
        <f>SUBTOTAL(9, I17:I19)</f>
        <v>739.5</v>
      </c>
      <c r="J20" s="198">
        <f>SUBTOTAL(9, J17:J19)</f>
        <v>108</v>
      </c>
    </row>
    <row r="21" spans="1:10" ht="5.0999999999999996" customHeight="1" x14ac:dyDescent="0.2"/>
    <row r="22" spans="1:10" s="136" customFormat="1" x14ac:dyDescent="0.2">
      <c r="A22" s="191" t="s">
        <v>132</v>
      </c>
    </row>
    <row r="23" spans="1:10" x14ac:dyDescent="0.2">
      <c r="A23" s="192" t="s">
        <v>119</v>
      </c>
      <c r="B23" s="192" t="s">
        <v>120</v>
      </c>
      <c r="C23" s="193">
        <v>42917</v>
      </c>
      <c r="D23" s="194" t="s">
        <v>121</v>
      </c>
      <c r="E23" s="192" t="s">
        <v>133</v>
      </c>
      <c r="F23" s="195" t="s">
        <v>122</v>
      </c>
      <c r="G23" s="196">
        <v>4079</v>
      </c>
      <c r="H23" s="196"/>
      <c r="I23" s="197"/>
      <c r="J23" s="197">
        <v>300.43</v>
      </c>
    </row>
    <row r="24" spans="1:10" x14ac:dyDescent="0.2">
      <c r="A24" s="192" t="s">
        <v>119</v>
      </c>
      <c r="B24" s="192" t="s">
        <v>120</v>
      </c>
      <c r="C24" s="193">
        <v>42917</v>
      </c>
      <c r="D24" s="194" t="s">
        <v>121</v>
      </c>
      <c r="E24" s="192" t="s">
        <v>134</v>
      </c>
      <c r="F24" s="195" t="s">
        <v>122</v>
      </c>
      <c r="G24" s="196">
        <v>4079</v>
      </c>
      <c r="H24" s="196"/>
      <c r="I24" s="197"/>
      <c r="J24" s="197">
        <v>359.83</v>
      </c>
    </row>
    <row r="25" spans="1:10" x14ac:dyDescent="0.2">
      <c r="A25" s="192" t="s">
        <v>119</v>
      </c>
      <c r="B25" s="192" t="s">
        <v>120</v>
      </c>
      <c r="C25" s="193">
        <v>42917</v>
      </c>
      <c r="D25" s="194" t="s">
        <v>121</v>
      </c>
      <c r="E25" s="192" t="s">
        <v>135</v>
      </c>
      <c r="F25" s="195" t="s">
        <v>122</v>
      </c>
      <c r="G25" s="196">
        <v>4079</v>
      </c>
      <c r="H25" s="196"/>
      <c r="I25" s="197"/>
      <c r="J25" s="197">
        <v>652.52</v>
      </c>
    </row>
    <row r="26" spans="1:10" x14ac:dyDescent="0.2">
      <c r="A26" s="192" t="s">
        <v>119</v>
      </c>
      <c r="B26" s="192" t="s">
        <v>120</v>
      </c>
      <c r="C26" s="193">
        <v>42917</v>
      </c>
      <c r="D26" s="194" t="s">
        <v>121</v>
      </c>
      <c r="E26" s="192" t="s">
        <v>136</v>
      </c>
      <c r="F26" s="195" t="s">
        <v>122</v>
      </c>
      <c r="G26" s="196">
        <v>4079</v>
      </c>
      <c r="H26" s="196"/>
      <c r="I26" s="197"/>
      <c r="J26" s="197">
        <v>396</v>
      </c>
    </row>
    <row r="27" spans="1:10" x14ac:dyDescent="0.2">
      <c r="A27" s="192" t="s">
        <v>119</v>
      </c>
      <c r="B27" s="192" t="s">
        <v>120</v>
      </c>
      <c r="C27" s="193">
        <v>42917</v>
      </c>
      <c r="D27" s="194" t="s">
        <v>121</v>
      </c>
      <c r="E27" s="192" t="s">
        <v>137</v>
      </c>
      <c r="F27" s="195" t="s">
        <v>122</v>
      </c>
      <c r="G27" s="196">
        <v>4079</v>
      </c>
      <c r="H27" s="196"/>
      <c r="I27" s="197"/>
      <c r="J27" s="197">
        <v>290.97000000000003</v>
      </c>
    </row>
    <row r="28" spans="1:10" x14ac:dyDescent="0.2">
      <c r="A28" s="192" t="s">
        <v>119</v>
      </c>
      <c r="B28" s="192" t="s">
        <v>120</v>
      </c>
      <c r="C28" s="193">
        <v>42941</v>
      </c>
      <c r="D28" s="194" t="s">
        <v>121</v>
      </c>
      <c r="E28" s="192" t="s">
        <v>133</v>
      </c>
      <c r="F28" s="195" t="s">
        <v>122</v>
      </c>
      <c r="G28" s="196">
        <v>4151</v>
      </c>
      <c r="H28" s="196"/>
      <c r="I28" s="197">
        <v>300.43</v>
      </c>
      <c r="J28" s="197"/>
    </row>
    <row r="29" spans="1:10" x14ac:dyDescent="0.2">
      <c r="A29" s="192" t="s">
        <v>119</v>
      </c>
      <c r="B29" s="192" t="s">
        <v>120</v>
      </c>
      <c r="C29" s="193">
        <v>42941</v>
      </c>
      <c r="D29" s="194" t="s">
        <v>121</v>
      </c>
      <c r="E29" s="192" t="s">
        <v>134</v>
      </c>
      <c r="F29" s="195" t="s">
        <v>122</v>
      </c>
      <c r="G29" s="196">
        <v>4151</v>
      </c>
      <c r="H29" s="196"/>
      <c r="I29" s="197">
        <v>359.83</v>
      </c>
      <c r="J29" s="197"/>
    </row>
    <row r="30" spans="1:10" x14ac:dyDescent="0.2">
      <c r="A30" s="192" t="s">
        <v>119</v>
      </c>
      <c r="B30" s="192" t="s">
        <v>120</v>
      </c>
      <c r="C30" s="193">
        <v>42941</v>
      </c>
      <c r="D30" s="194" t="s">
        <v>121</v>
      </c>
      <c r="E30" s="192" t="s">
        <v>135</v>
      </c>
      <c r="F30" s="195" t="s">
        <v>122</v>
      </c>
      <c r="G30" s="196">
        <v>4151</v>
      </c>
      <c r="H30" s="196"/>
      <c r="I30" s="197">
        <v>652.52</v>
      </c>
      <c r="J30" s="197"/>
    </row>
    <row r="31" spans="1:10" x14ac:dyDescent="0.2">
      <c r="A31" s="192" t="s">
        <v>119</v>
      </c>
      <c r="B31" s="192" t="s">
        <v>120</v>
      </c>
      <c r="C31" s="193">
        <v>42941</v>
      </c>
      <c r="D31" s="194" t="s">
        <v>121</v>
      </c>
      <c r="E31" s="192" t="s">
        <v>136</v>
      </c>
      <c r="F31" s="195" t="s">
        <v>122</v>
      </c>
      <c r="G31" s="196">
        <v>4151</v>
      </c>
      <c r="H31" s="196"/>
      <c r="I31" s="197">
        <v>396</v>
      </c>
      <c r="J31" s="197"/>
    </row>
    <row r="32" spans="1:10" x14ac:dyDescent="0.2">
      <c r="A32" s="192" t="s">
        <v>119</v>
      </c>
      <c r="B32" s="192" t="s">
        <v>120</v>
      </c>
      <c r="C32" s="193">
        <v>42941</v>
      </c>
      <c r="D32" s="194" t="s">
        <v>121</v>
      </c>
      <c r="E32" s="192" t="s">
        <v>137</v>
      </c>
      <c r="F32" s="195" t="s">
        <v>122</v>
      </c>
      <c r="G32" s="196">
        <v>4151</v>
      </c>
      <c r="H32" s="196"/>
      <c r="I32" s="197">
        <v>290.97000000000003</v>
      </c>
      <c r="J32" s="197"/>
    </row>
    <row r="33" spans="1:12" x14ac:dyDescent="0.2">
      <c r="A33" s="192" t="s">
        <v>119</v>
      </c>
      <c r="B33" s="192" t="s">
        <v>120</v>
      </c>
      <c r="C33" s="193">
        <v>42947</v>
      </c>
      <c r="D33" s="194" t="s">
        <v>121</v>
      </c>
      <c r="E33" s="192" t="s">
        <v>138</v>
      </c>
      <c r="F33" s="195" t="s">
        <v>122</v>
      </c>
      <c r="G33" s="255">
        <v>4178</v>
      </c>
      <c r="H33" s="255"/>
      <c r="I33" s="256">
        <v>402.88</v>
      </c>
      <c r="J33" s="197"/>
      <c r="L33" s="281">
        <f>I33</f>
        <v>402.88</v>
      </c>
    </row>
    <row r="34" spans="1:12" x14ac:dyDescent="0.2">
      <c r="A34" s="192" t="s">
        <v>119</v>
      </c>
      <c r="B34" s="192" t="s">
        <v>120</v>
      </c>
      <c r="C34" s="193">
        <v>42947</v>
      </c>
      <c r="D34" s="194" t="s">
        <v>121</v>
      </c>
      <c r="E34" s="192" t="s">
        <v>139</v>
      </c>
      <c r="F34" s="195" t="s">
        <v>122</v>
      </c>
      <c r="G34" s="255">
        <v>4178</v>
      </c>
      <c r="H34" s="255"/>
      <c r="I34" s="256">
        <v>540.62</v>
      </c>
      <c r="J34" s="197"/>
      <c r="L34" s="281">
        <f t="shared" ref="L34:L36" si="0">I34</f>
        <v>540.62</v>
      </c>
    </row>
    <row r="35" spans="1:12" x14ac:dyDescent="0.2">
      <c r="A35" s="192" t="s">
        <v>119</v>
      </c>
      <c r="B35" s="192" t="s">
        <v>120</v>
      </c>
      <c r="C35" s="193">
        <v>42947</v>
      </c>
      <c r="D35" s="194" t="s">
        <v>121</v>
      </c>
      <c r="E35" s="192" t="s">
        <v>140</v>
      </c>
      <c r="F35" s="195" t="s">
        <v>122</v>
      </c>
      <c r="G35" s="255">
        <v>4178</v>
      </c>
      <c r="H35" s="255"/>
      <c r="I35" s="256">
        <v>463.13</v>
      </c>
      <c r="J35" s="197"/>
      <c r="L35" s="281">
        <f t="shared" si="0"/>
        <v>463.13</v>
      </c>
    </row>
    <row r="36" spans="1:12" x14ac:dyDescent="0.2">
      <c r="A36" s="192" t="s">
        <v>119</v>
      </c>
      <c r="B36" s="192" t="s">
        <v>120</v>
      </c>
      <c r="C36" s="193">
        <v>42947</v>
      </c>
      <c r="D36" s="194" t="s">
        <v>121</v>
      </c>
      <c r="E36" s="192" t="s">
        <v>141</v>
      </c>
      <c r="F36" s="195" t="s">
        <v>122</v>
      </c>
      <c r="G36" s="255">
        <v>4178</v>
      </c>
      <c r="H36" s="255"/>
      <c r="I36" s="256">
        <v>411.48</v>
      </c>
      <c r="J36" s="197"/>
      <c r="L36" s="281">
        <f t="shared" si="0"/>
        <v>411.48</v>
      </c>
    </row>
    <row r="37" spans="1:12" x14ac:dyDescent="0.2">
      <c r="I37" s="198">
        <f>SUBTOTAL(9, I23:I36)</f>
        <v>3817.86</v>
      </c>
      <c r="J37" s="198">
        <f>SUBTOTAL(9, J23:J36)</f>
        <v>1999.75</v>
      </c>
    </row>
    <row r="38" spans="1:12" ht="5.0999999999999996" customHeight="1" x14ac:dyDescent="0.2"/>
    <row r="39" spans="1:12" s="136" customFormat="1" x14ac:dyDescent="0.2">
      <c r="A39" s="191" t="s">
        <v>142</v>
      </c>
    </row>
    <row r="40" spans="1:12" x14ac:dyDescent="0.2">
      <c r="A40" s="192" t="s">
        <v>119</v>
      </c>
      <c r="B40" s="192" t="s">
        <v>120</v>
      </c>
      <c r="C40" s="193">
        <v>42917</v>
      </c>
      <c r="D40" s="194" t="s">
        <v>124</v>
      </c>
      <c r="E40" s="192" t="s">
        <v>143</v>
      </c>
      <c r="F40" s="195" t="s">
        <v>122</v>
      </c>
      <c r="G40" s="196">
        <v>4091</v>
      </c>
      <c r="H40" s="196"/>
      <c r="I40" s="197"/>
      <c r="J40" s="197">
        <v>510.67</v>
      </c>
    </row>
    <row r="41" spans="1:12" x14ac:dyDescent="0.2">
      <c r="A41" s="192" t="s">
        <v>119</v>
      </c>
      <c r="B41" s="192" t="s">
        <v>120</v>
      </c>
      <c r="C41" s="193">
        <v>42947</v>
      </c>
      <c r="D41" s="194" t="s">
        <v>124</v>
      </c>
      <c r="E41" s="192" t="s">
        <v>125</v>
      </c>
      <c r="F41" s="195" t="s">
        <v>122</v>
      </c>
      <c r="G41" s="196">
        <v>4173</v>
      </c>
      <c r="H41" s="196"/>
      <c r="I41" s="197">
        <v>1852.9</v>
      </c>
      <c r="J41" s="197"/>
    </row>
    <row r="42" spans="1:12" x14ac:dyDescent="0.2">
      <c r="A42" s="192" t="s">
        <v>119</v>
      </c>
      <c r="B42" s="192" t="s">
        <v>120</v>
      </c>
      <c r="C42" s="193">
        <v>42947</v>
      </c>
      <c r="D42" s="194" t="s">
        <v>121</v>
      </c>
      <c r="E42" s="192" t="s">
        <v>133</v>
      </c>
      <c r="F42" s="195" t="s">
        <v>122</v>
      </c>
      <c r="G42" s="279">
        <v>4178</v>
      </c>
      <c r="H42" s="279"/>
      <c r="I42" s="280">
        <v>7</v>
      </c>
      <c r="J42" s="197"/>
      <c r="L42" s="282"/>
    </row>
    <row r="43" spans="1:12" x14ac:dyDescent="0.2">
      <c r="A43" s="192" t="s">
        <v>119</v>
      </c>
      <c r="B43" s="192" t="s">
        <v>120</v>
      </c>
      <c r="C43" s="193">
        <v>42947</v>
      </c>
      <c r="D43" s="194" t="s">
        <v>121</v>
      </c>
      <c r="E43" s="192" t="s">
        <v>144</v>
      </c>
      <c r="F43" s="195" t="s">
        <v>122</v>
      </c>
      <c r="G43" s="279">
        <v>4178</v>
      </c>
      <c r="H43" s="279"/>
      <c r="I43" s="280">
        <v>149.61000000000001</v>
      </c>
      <c r="J43" s="197"/>
      <c r="L43" s="282"/>
    </row>
    <row r="44" spans="1:12" x14ac:dyDescent="0.2">
      <c r="A44" s="192" t="s">
        <v>119</v>
      </c>
      <c r="B44" s="192" t="s">
        <v>120</v>
      </c>
      <c r="C44" s="193">
        <v>42947</v>
      </c>
      <c r="D44" s="194" t="s">
        <v>121</v>
      </c>
      <c r="E44" s="192" t="s">
        <v>138</v>
      </c>
      <c r="F44" s="195" t="s">
        <v>122</v>
      </c>
      <c r="G44" s="279">
        <v>4178</v>
      </c>
      <c r="H44" s="279"/>
      <c r="I44" s="280">
        <v>7</v>
      </c>
      <c r="J44" s="197"/>
      <c r="L44" s="282"/>
    </row>
    <row r="45" spans="1:12" x14ac:dyDescent="0.2">
      <c r="A45" s="192" t="s">
        <v>119</v>
      </c>
      <c r="B45" s="192" t="s">
        <v>120</v>
      </c>
      <c r="C45" s="193">
        <v>42947</v>
      </c>
      <c r="D45" s="194" t="s">
        <v>121</v>
      </c>
      <c r="E45" s="192" t="s">
        <v>140</v>
      </c>
      <c r="F45" s="195" t="s">
        <v>122</v>
      </c>
      <c r="G45" s="279">
        <v>4178</v>
      </c>
      <c r="H45" s="279"/>
      <c r="I45" s="280">
        <v>7</v>
      </c>
      <c r="J45" s="197"/>
      <c r="L45" s="282"/>
    </row>
    <row r="46" spans="1:12" x14ac:dyDescent="0.2">
      <c r="A46" s="192" t="s">
        <v>119</v>
      </c>
      <c r="B46" s="192" t="s">
        <v>157</v>
      </c>
      <c r="C46" s="193">
        <v>42947</v>
      </c>
      <c r="D46" s="194" t="s">
        <v>121</v>
      </c>
      <c r="E46" s="192" t="s">
        <v>158</v>
      </c>
      <c r="F46" s="195" t="s">
        <v>122</v>
      </c>
      <c r="G46" s="279">
        <v>4178</v>
      </c>
      <c r="H46" s="279"/>
      <c r="I46" s="280">
        <v>7</v>
      </c>
      <c r="J46" s="197"/>
      <c r="L46" s="282"/>
    </row>
    <row r="47" spans="1:12" x14ac:dyDescent="0.2">
      <c r="A47" s="192" t="s">
        <v>119</v>
      </c>
      <c r="B47" s="192" t="s">
        <v>120</v>
      </c>
      <c r="C47" s="193">
        <v>42947</v>
      </c>
      <c r="D47" s="194" t="s">
        <v>124</v>
      </c>
      <c r="E47" s="192" t="s">
        <v>145</v>
      </c>
      <c r="F47" s="195" t="s">
        <v>122</v>
      </c>
      <c r="G47" s="259">
        <v>4188</v>
      </c>
      <c r="H47" s="259"/>
      <c r="I47" s="257">
        <v>20.93</v>
      </c>
      <c r="J47" s="197"/>
      <c r="L47" s="282">
        <f t="shared" ref="L47:L58" si="1">I47</f>
        <v>20.93</v>
      </c>
    </row>
    <row r="48" spans="1:12" x14ac:dyDescent="0.2">
      <c r="A48" s="192" t="s">
        <v>119</v>
      </c>
      <c r="B48" s="192" t="s">
        <v>120</v>
      </c>
      <c r="C48" s="193">
        <v>42947</v>
      </c>
      <c r="D48" s="194" t="s">
        <v>124</v>
      </c>
      <c r="E48" s="192" t="s">
        <v>146</v>
      </c>
      <c r="F48" s="195" t="s">
        <v>122</v>
      </c>
      <c r="G48" s="259">
        <v>4188</v>
      </c>
      <c r="H48" s="259"/>
      <c r="I48" s="257">
        <v>44</v>
      </c>
      <c r="J48" s="197"/>
      <c r="L48" s="282">
        <f t="shared" si="1"/>
        <v>44</v>
      </c>
    </row>
    <row r="49" spans="1:14" x14ac:dyDescent="0.2">
      <c r="A49" s="192" t="s">
        <v>119</v>
      </c>
      <c r="B49" s="192" t="s">
        <v>120</v>
      </c>
      <c r="C49" s="193">
        <v>42947</v>
      </c>
      <c r="D49" s="194" t="s">
        <v>124</v>
      </c>
      <c r="E49" s="192" t="s">
        <v>147</v>
      </c>
      <c r="F49" s="195" t="s">
        <v>122</v>
      </c>
      <c r="G49" s="259">
        <v>4188</v>
      </c>
      <c r="H49" s="259"/>
      <c r="I49" s="257">
        <v>15.65</v>
      </c>
      <c r="J49" s="197"/>
      <c r="L49" s="282">
        <f t="shared" si="1"/>
        <v>15.65</v>
      </c>
    </row>
    <row r="50" spans="1:14" x14ac:dyDescent="0.2">
      <c r="A50" s="192" t="s">
        <v>119</v>
      </c>
      <c r="B50" s="192" t="s">
        <v>120</v>
      </c>
      <c r="C50" s="193">
        <v>42947</v>
      </c>
      <c r="D50" s="194" t="s">
        <v>124</v>
      </c>
      <c r="E50" s="192" t="s">
        <v>148</v>
      </c>
      <c r="F50" s="195" t="s">
        <v>122</v>
      </c>
      <c r="G50" s="259">
        <v>4188</v>
      </c>
      <c r="H50" s="259"/>
      <c r="I50" s="257">
        <v>17.39</v>
      </c>
      <c r="J50" s="197"/>
      <c r="L50" s="282">
        <f t="shared" si="1"/>
        <v>17.39</v>
      </c>
    </row>
    <row r="51" spans="1:14" x14ac:dyDescent="0.2">
      <c r="A51" s="192" t="s">
        <v>119</v>
      </c>
      <c r="B51" s="192" t="s">
        <v>120</v>
      </c>
      <c r="C51" s="193">
        <v>42947</v>
      </c>
      <c r="D51" s="194" t="s">
        <v>124</v>
      </c>
      <c r="E51" s="192" t="s">
        <v>149</v>
      </c>
      <c r="F51" s="195" t="s">
        <v>122</v>
      </c>
      <c r="G51" s="259">
        <v>4188</v>
      </c>
      <c r="H51" s="259"/>
      <c r="I51" s="257">
        <v>42.61</v>
      </c>
      <c r="J51" s="197"/>
      <c r="L51" s="282">
        <f t="shared" si="1"/>
        <v>42.61</v>
      </c>
    </row>
    <row r="52" spans="1:14" x14ac:dyDescent="0.2">
      <c r="A52" s="192" t="s">
        <v>119</v>
      </c>
      <c r="B52" s="192" t="s">
        <v>120</v>
      </c>
      <c r="C52" s="193">
        <v>42947</v>
      </c>
      <c r="D52" s="194" t="s">
        <v>124</v>
      </c>
      <c r="E52" s="192" t="s">
        <v>150</v>
      </c>
      <c r="F52" s="195" t="s">
        <v>122</v>
      </c>
      <c r="G52" s="259">
        <v>4188</v>
      </c>
      <c r="H52" s="259"/>
      <c r="I52" s="257">
        <v>176.52</v>
      </c>
      <c r="J52" s="197"/>
      <c r="L52" s="282">
        <f t="shared" si="1"/>
        <v>176.52</v>
      </c>
    </row>
    <row r="53" spans="1:14" x14ac:dyDescent="0.2">
      <c r="A53" s="192" t="s">
        <v>119</v>
      </c>
      <c r="B53" s="192" t="s">
        <v>120</v>
      </c>
      <c r="C53" s="193">
        <v>42947</v>
      </c>
      <c r="D53" s="194" t="s">
        <v>124</v>
      </c>
      <c r="E53" s="192" t="s">
        <v>151</v>
      </c>
      <c r="F53" s="195" t="s">
        <v>122</v>
      </c>
      <c r="G53" s="259">
        <v>4188</v>
      </c>
      <c r="H53" s="259"/>
      <c r="I53" s="257">
        <v>15.65</v>
      </c>
      <c r="J53" s="197"/>
      <c r="L53" s="282">
        <f t="shared" si="1"/>
        <v>15.65</v>
      </c>
    </row>
    <row r="54" spans="1:14" x14ac:dyDescent="0.2">
      <c r="A54" s="192" t="s">
        <v>119</v>
      </c>
      <c r="B54" s="192" t="s">
        <v>120</v>
      </c>
      <c r="C54" s="193">
        <v>42947</v>
      </c>
      <c r="D54" s="194" t="s">
        <v>124</v>
      </c>
      <c r="E54" s="192" t="s">
        <v>152</v>
      </c>
      <c r="F54" s="195" t="s">
        <v>122</v>
      </c>
      <c r="G54" s="259">
        <v>4188</v>
      </c>
      <c r="H54" s="259"/>
      <c r="I54" s="257">
        <v>43.04</v>
      </c>
      <c r="J54" s="197"/>
      <c r="L54" s="282">
        <f t="shared" si="1"/>
        <v>43.04</v>
      </c>
    </row>
    <row r="55" spans="1:14" x14ac:dyDescent="0.2">
      <c r="A55" s="192" t="s">
        <v>119</v>
      </c>
      <c r="B55" s="192" t="s">
        <v>120</v>
      </c>
      <c r="C55" s="193">
        <v>42947</v>
      </c>
      <c r="D55" s="194" t="s">
        <v>124</v>
      </c>
      <c r="E55" s="192" t="s">
        <v>153</v>
      </c>
      <c r="F55" s="195" t="s">
        <v>122</v>
      </c>
      <c r="G55" s="259">
        <v>4188</v>
      </c>
      <c r="H55" s="259"/>
      <c r="I55" s="257">
        <v>14.35</v>
      </c>
      <c r="J55" s="197"/>
      <c r="L55" s="282">
        <f t="shared" si="1"/>
        <v>14.35</v>
      </c>
    </row>
    <row r="56" spans="1:14" x14ac:dyDescent="0.2">
      <c r="A56" s="192" t="s">
        <v>119</v>
      </c>
      <c r="B56" s="192" t="s">
        <v>120</v>
      </c>
      <c r="C56" s="193">
        <v>42947</v>
      </c>
      <c r="D56" s="194" t="s">
        <v>124</v>
      </c>
      <c r="E56" s="192" t="s">
        <v>154</v>
      </c>
      <c r="F56" s="195" t="s">
        <v>122</v>
      </c>
      <c r="G56" s="259">
        <v>4188</v>
      </c>
      <c r="H56" s="259"/>
      <c r="I56" s="257">
        <v>14.78</v>
      </c>
      <c r="J56" s="197"/>
      <c r="L56" s="282">
        <f t="shared" si="1"/>
        <v>14.78</v>
      </c>
    </row>
    <row r="57" spans="1:14" x14ac:dyDescent="0.2">
      <c r="A57" s="192" t="s">
        <v>119</v>
      </c>
      <c r="B57" s="192" t="s">
        <v>120</v>
      </c>
      <c r="C57" s="193">
        <v>42947</v>
      </c>
      <c r="D57" s="194" t="s">
        <v>124</v>
      </c>
      <c r="E57" s="192" t="s">
        <v>155</v>
      </c>
      <c r="F57" s="195" t="s">
        <v>122</v>
      </c>
      <c r="G57" s="259">
        <v>4188</v>
      </c>
      <c r="H57" s="259"/>
      <c r="I57" s="257">
        <v>23.04</v>
      </c>
      <c r="J57" s="197"/>
      <c r="L57" s="282">
        <f t="shared" si="1"/>
        <v>23.04</v>
      </c>
    </row>
    <row r="58" spans="1:14" x14ac:dyDescent="0.2">
      <c r="A58" s="192" t="s">
        <v>119</v>
      </c>
      <c r="B58" s="192" t="s">
        <v>120</v>
      </c>
      <c r="C58" s="193">
        <v>42947</v>
      </c>
      <c r="D58" s="194" t="s">
        <v>124</v>
      </c>
      <c r="E58" s="192" t="s">
        <v>156</v>
      </c>
      <c r="F58" s="195" t="s">
        <v>122</v>
      </c>
      <c r="G58" s="259">
        <v>4188</v>
      </c>
      <c r="H58" s="259"/>
      <c r="I58" s="257">
        <v>16.09</v>
      </c>
      <c r="J58" s="197"/>
      <c r="L58" s="282">
        <f t="shared" si="1"/>
        <v>16.09</v>
      </c>
    </row>
    <row r="59" spans="1:14" x14ac:dyDescent="0.2">
      <c r="I59" s="198">
        <f>SUBTOTAL(9, I40:I58)</f>
        <v>2474.5600000000004</v>
      </c>
      <c r="J59" s="198">
        <f>SUBTOTAL(9, J40:J58)</f>
        <v>510.67</v>
      </c>
      <c r="N59" s="281">
        <f>I59-J59</f>
        <v>1963.8900000000003</v>
      </c>
    </row>
    <row r="60" spans="1:14" ht="5.0999999999999996" customHeight="1" x14ac:dyDescent="0.2"/>
    <row r="61" spans="1:14" s="136" customFormat="1" x14ac:dyDescent="0.2">
      <c r="A61" s="191" t="s">
        <v>159</v>
      </c>
    </row>
    <row r="62" spans="1:14" x14ac:dyDescent="0.2">
      <c r="A62" s="192" t="s">
        <v>119</v>
      </c>
      <c r="B62" s="192" t="s">
        <v>120</v>
      </c>
      <c r="C62" s="193">
        <v>42917</v>
      </c>
      <c r="D62" s="194" t="s">
        <v>160</v>
      </c>
      <c r="E62" s="192" t="s">
        <v>161</v>
      </c>
      <c r="F62" s="195" t="s">
        <v>122</v>
      </c>
      <c r="G62" s="196">
        <v>4080</v>
      </c>
      <c r="H62" s="196"/>
      <c r="I62" s="197"/>
      <c r="J62" s="197">
        <v>36.159999999999997</v>
      </c>
    </row>
    <row r="63" spans="1:14" x14ac:dyDescent="0.2">
      <c r="A63" s="192" t="s">
        <v>119</v>
      </c>
      <c r="B63" s="192" t="s">
        <v>120</v>
      </c>
      <c r="C63" s="193">
        <v>42917</v>
      </c>
      <c r="D63" s="194" t="s">
        <v>160</v>
      </c>
      <c r="E63" s="192" t="s">
        <v>162</v>
      </c>
      <c r="F63" s="195" t="s">
        <v>122</v>
      </c>
      <c r="G63" s="196">
        <v>4080</v>
      </c>
      <c r="H63" s="196"/>
      <c r="I63" s="197"/>
      <c r="J63" s="197">
        <v>44.57</v>
      </c>
    </row>
    <row r="64" spans="1:14" x14ac:dyDescent="0.2">
      <c r="A64" s="192" t="s">
        <v>119</v>
      </c>
      <c r="B64" s="192" t="s">
        <v>120</v>
      </c>
      <c r="C64" s="193">
        <v>42917</v>
      </c>
      <c r="D64" s="194" t="s">
        <v>160</v>
      </c>
      <c r="E64" s="192" t="s">
        <v>163</v>
      </c>
      <c r="F64" s="195" t="s">
        <v>122</v>
      </c>
      <c r="G64" s="196">
        <v>4080</v>
      </c>
      <c r="H64" s="196"/>
      <c r="I64" s="197"/>
      <c r="J64" s="197">
        <v>214.45</v>
      </c>
    </row>
    <row r="65" spans="1:12" x14ac:dyDescent="0.2">
      <c r="A65" s="192" t="s">
        <v>119</v>
      </c>
      <c r="B65" s="192" t="s">
        <v>120</v>
      </c>
      <c r="C65" s="193">
        <v>42917</v>
      </c>
      <c r="D65" s="194" t="s">
        <v>160</v>
      </c>
      <c r="E65" s="192" t="s">
        <v>164</v>
      </c>
      <c r="F65" s="195" t="s">
        <v>122</v>
      </c>
      <c r="G65" s="196">
        <v>4080</v>
      </c>
      <c r="H65" s="196"/>
      <c r="I65" s="197"/>
      <c r="J65" s="197">
        <v>34.72</v>
      </c>
    </row>
    <row r="66" spans="1:12" x14ac:dyDescent="0.2">
      <c r="A66" s="192" t="s">
        <v>119</v>
      </c>
      <c r="B66" s="192" t="s">
        <v>120</v>
      </c>
      <c r="C66" s="193">
        <v>42917</v>
      </c>
      <c r="D66" s="194" t="s">
        <v>160</v>
      </c>
      <c r="E66" s="192" t="s">
        <v>165</v>
      </c>
      <c r="F66" s="195" t="s">
        <v>122</v>
      </c>
      <c r="G66" s="196">
        <v>4080</v>
      </c>
      <c r="H66" s="196"/>
      <c r="I66" s="197"/>
      <c r="J66" s="197">
        <v>128.16999999999999</v>
      </c>
    </row>
    <row r="67" spans="1:12" x14ac:dyDescent="0.2">
      <c r="A67" s="192" t="s">
        <v>119</v>
      </c>
      <c r="B67" s="192" t="s">
        <v>120</v>
      </c>
      <c r="C67" s="193">
        <v>42917</v>
      </c>
      <c r="D67" s="194" t="s">
        <v>160</v>
      </c>
      <c r="E67" s="192" t="s">
        <v>166</v>
      </c>
      <c r="F67" s="195" t="s">
        <v>122</v>
      </c>
      <c r="G67" s="196">
        <v>4080</v>
      </c>
      <c r="H67" s="196"/>
      <c r="I67" s="197"/>
      <c r="J67" s="197">
        <v>35.58</v>
      </c>
    </row>
    <row r="68" spans="1:12" x14ac:dyDescent="0.2">
      <c r="A68" s="192" t="s">
        <v>119</v>
      </c>
      <c r="B68" s="192" t="s">
        <v>120</v>
      </c>
      <c r="C68" s="193">
        <v>42917</v>
      </c>
      <c r="D68" s="194" t="s">
        <v>124</v>
      </c>
      <c r="E68" s="192" t="s">
        <v>143</v>
      </c>
      <c r="F68" s="195" t="s">
        <v>122</v>
      </c>
      <c r="G68" s="196">
        <v>4091</v>
      </c>
      <c r="H68" s="196"/>
      <c r="I68" s="197"/>
      <c r="J68" s="197">
        <v>147</v>
      </c>
    </row>
    <row r="69" spans="1:12" x14ac:dyDescent="0.2">
      <c r="A69" s="192" t="s">
        <v>119</v>
      </c>
      <c r="B69" s="192" t="s">
        <v>120</v>
      </c>
      <c r="C69" s="193">
        <v>42941</v>
      </c>
      <c r="D69" s="194" t="s">
        <v>121</v>
      </c>
      <c r="E69" s="192" t="s">
        <v>161</v>
      </c>
      <c r="F69" s="195" t="s">
        <v>122</v>
      </c>
      <c r="G69" s="196">
        <v>4150</v>
      </c>
      <c r="H69" s="196"/>
      <c r="I69" s="197">
        <v>36.159999999999997</v>
      </c>
      <c r="J69" s="197"/>
    </row>
    <row r="70" spans="1:12" x14ac:dyDescent="0.2">
      <c r="A70" s="192" t="s">
        <v>119</v>
      </c>
      <c r="B70" s="192" t="s">
        <v>120</v>
      </c>
      <c r="C70" s="193">
        <v>42941</v>
      </c>
      <c r="D70" s="194" t="s">
        <v>121</v>
      </c>
      <c r="E70" s="192" t="s">
        <v>162</v>
      </c>
      <c r="F70" s="195" t="s">
        <v>122</v>
      </c>
      <c r="G70" s="196">
        <v>4150</v>
      </c>
      <c r="H70" s="196"/>
      <c r="I70" s="197">
        <v>44.57</v>
      </c>
      <c r="J70" s="197"/>
      <c r="L70" s="278" t="s">
        <v>121</v>
      </c>
    </row>
    <row r="71" spans="1:12" x14ac:dyDescent="0.2">
      <c r="A71" s="192" t="s">
        <v>119</v>
      </c>
      <c r="B71" s="192" t="s">
        <v>120</v>
      </c>
      <c r="C71" s="193">
        <v>42941</v>
      </c>
      <c r="D71" s="194" t="s">
        <v>121</v>
      </c>
      <c r="E71" s="192" t="s">
        <v>163</v>
      </c>
      <c r="F71" s="195" t="s">
        <v>122</v>
      </c>
      <c r="G71" s="196">
        <v>4150</v>
      </c>
      <c r="H71" s="196"/>
      <c r="I71" s="197">
        <v>214.45</v>
      </c>
      <c r="J71" s="197"/>
      <c r="L71" s="278" t="s">
        <v>121</v>
      </c>
    </row>
    <row r="72" spans="1:12" x14ac:dyDescent="0.2">
      <c r="A72" s="192" t="s">
        <v>119</v>
      </c>
      <c r="B72" s="192" t="s">
        <v>120</v>
      </c>
      <c r="C72" s="193">
        <v>42941</v>
      </c>
      <c r="D72" s="194" t="s">
        <v>121</v>
      </c>
      <c r="E72" s="192" t="s">
        <v>164</v>
      </c>
      <c r="F72" s="195" t="s">
        <v>122</v>
      </c>
      <c r="G72" s="196">
        <v>4150</v>
      </c>
      <c r="H72" s="196"/>
      <c r="I72" s="197">
        <v>34.72</v>
      </c>
      <c r="J72" s="197"/>
    </row>
    <row r="73" spans="1:12" x14ac:dyDescent="0.2">
      <c r="A73" s="192" t="s">
        <v>119</v>
      </c>
      <c r="B73" s="192" t="s">
        <v>120</v>
      </c>
      <c r="C73" s="193">
        <v>42941</v>
      </c>
      <c r="D73" s="194" t="s">
        <v>121</v>
      </c>
      <c r="E73" s="192" t="s">
        <v>165</v>
      </c>
      <c r="F73" s="195" t="s">
        <v>122</v>
      </c>
      <c r="G73" s="196">
        <v>4150</v>
      </c>
      <c r="H73" s="196"/>
      <c r="I73" s="197">
        <v>128.16999999999999</v>
      </c>
      <c r="J73" s="197"/>
    </row>
    <row r="74" spans="1:12" x14ac:dyDescent="0.2">
      <c r="A74" s="192" t="s">
        <v>119</v>
      </c>
      <c r="B74" s="192" t="s">
        <v>120</v>
      </c>
      <c r="C74" s="193">
        <v>42941</v>
      </c>
      <c r="D74" s="194" t="s">
        <v>121</v>
      </c>
      <c r="E74" s="192" t="s">
        <v>166</v>
      </c>
      <c r="F74" s="195" t="s">
        <v>122</v>
      </c>
      <c r="G74" s="196">
        <v>4150</v>
      </c>
      <c r="H74" s="196"/>
      <c r="I74" s="197">
        <v>35.58</v>
      </c>
      <c r="J74" s="197"/>
    </row>
    <row r="75" spans="1:12" x14ac:dyDescent="0.2">
      <c r="A75" s="192" t="s">
        <v>119</v>
      </c>
      <c r="B75" s="192" t="s">
        <v>120</v>
      </c>
      <c r="C75" s="193">
        <v>42947</v>
      </c>
      <c r="D75" s="194" t="s">
        <v>160</v>
      </c>
      <c r="E75" s="192" t="s">
        <v>167</v>
      </c>
      <c r="F75" s="195" t="s">
        <v>122</v>
      </c>
      <c r="G75" s="196">
        <v>4174</v>
      </c>
      <c r="H75" s="196"/>
      <c r="I75" s="197">
        <v>27.07</v>
      </c>
      <c r="J75" s="197"/>
    </row>
    <row r="76" spans="1:12" x14ac:dyDescent="0.2">
      <c r="A76" s="192" t="s">
        <v>119</v>
      </c>
      <c r="B76" s="192" t="s">
        <v>120</v>
      </c>
      <c r="C76" s="193">
        <v>42947</v>
      </c>
      <c r="D76" s="194" t="s">
        <v>160</v>
      </c>
      <c r="E76" s="192" t="s">
        <v>168</v>
      </c>
      <c r="F76" s="195" t="s">
        <v>122</v>
      </c>
      <c r="G76" s="196">
        <v>4174</v>
      </c>
      <c r="H76" s="196"/>
      <c r="I76" s="197">
        <v>42.28</v>
      </c>
      <c r="J76" s="197"/>
    </row>
    <row r="77" spans="1:12" x14ac:dyDescent="0.2">
      <c r="A77" s="192" t="s">
        <v>119</v>
      </c>
      <c r="B77" s="192" t="s">
        <v>120</v>
      </c>
      <c r="C77" s="193">
        <v>42947</v>
      </c>
      <c r="D77" s="194" t="s">
        <v>124</v>
      </c>
      <c r="E77" s="192" t="s">
        <v>169</v>
      </c>
      <c r="F77" s="195" t="s">
        <v>122</v>
      </c>
      <c r="G77" s="259">
        <v>4188</v>
      </c>
      <c r="H77" s="259"/>
      <c r="I77" s="257">
        <v>42.61</v>
      </c>
      <c r="J77" s="197"/>
      <c r="L77" s="282">
        <f>I77</f>
        <v>42.61</v>
      </c>
    </row>
    <row r="78" spans="1:12" x14ac:dyDescent="0.2">
      <c r="A78" s="192" t="s">
        <v>119</v>
      </c>
      <c r="B78" s="192" t="s">
        <v>120</v>
      </c>
      <c r="C78" s="193">
        <v>42947</v>
      </c>
      <c r="D78" s="194" t="s">
        <v>124</v>
      </c>
      <c r="E78" s="192" t="s">
        <v>170</v>
      </c>
      <c r="F78" s="195" t="s">
        <v>122</v>
      </c>
      <c r="G78" s="259">
        <v>4188</v>
      </c>
      <c r="H78" s="259"/>
      <c r="I78" s="257">
        <v>42.61</v>
      </c>
      <c r="J78" s="197"/>
      <c r="L78" s="282">
        <f t="shared" ref="L78:L79" si="2">I78</f>
        <v>42.61</v>
      </c>
    </row>
    <row r="79" spans="1:12" x14ac:dyDescent="0.2">
      <c r="A79" s="192" t="s">
        <v>119</v>
      </c>
      <c r="B79" s="192" t="s">
        <v>120</v>
      </c>
      <c r="C79" s="193">
        <v>42947</v>
      </c>
      <c r="D79" s="194" t="s">
        <v>124</v>
      </c>
      <c r="E79" s="192" t="s">
        <v>171</v>
      </c>
      <c r="F79" s="195" t="s">
        <v>122</v>
      </c>
      <c r="G79" s="259">
        <v>4188</v>
      </c>
      <c r="H79" s="259"/>
      <c r="I79" s="257">
        <v>42.61</v>
      </c>
      <c r="J79" s="197"/>
      <c r="L79" s="282">
        <f t="shared" si="2"/>
        <v>42.61</v>
      </c>
    </row>
    <row r="80" spans="1:12" x14ac:dyDescent="0.2">
      <c r="I80" s="198">
        <f>SUBTOTAL(9, I62:I79)</f>
        <v>690.82999999999993</v>
      </c>
      <c r="J80" s="198">
        <f>SUBTOTAL(9, J62:J79)</f>
        <v>640.64999999999986</v>
      </c>
    </row>
    <row r="81" spans="1:12" ht="5.0999999999999996" customHeight="1" x14ac:dyDescent="0.2"/>
    <row r="82" spans="1:12" s="136" customFormat="1" x14ac:dyDescent="0.2">
      <c r="A82" s="191" t="s">
        <v>172</v>
      </c>
    </row>
    <row r="83" spans="1:12" x14ac:dyDescent="0.2">
      <c r="A83" s="192" t="s">
        <v>173</v>
      </c>
      <c r="B83" s="192" t="s">
        <v>120</v>
      </c>
      <c r="C83" s="193">
        <v>42917</v>
      </c>
      <c r="D83" s="194" t="s">
        <v>121</v>
      </c>
      <c r="E83" s="192" t="s">
        <v>174</v>
      </c>
      <c r="F83" s="195" t="s">
        <v>122</v>
      </c>
      <c r="G83" s="196">
        <v>4079</v>
      </c>
      <c r="H83" s="196"/>
      <c r="I83" s="197"/>
      <c r="J83" s="197">
        <v>64.08</v>
      </c>
    </row>
    <row r="84" spans="1:12" x14ac:dyDescent="0.2">
      <c r="A84" s="192" t="s">
        <v>173</v>
      </c>
      <c r="B84" s="192" t="s">
        <v>120</v>
      </c>
      <c r="C84" s="193">
        <v>42917</v>
      </c>
      <c r="D84" s="194" t="s">
        <v>121</v>
      </c>
      <c r="E84" s="192" t="s">
        <v>135</v>
      </c>
      <c r="F84" s="195" t="s">
        <v>122</v>
      </c>
      <c r="G84" s="196">
        <v>4079</v>
      </c>
      <c r="H84" s="196"/>
      <c r="I84" s="197"/>
      <c r="J84" s="197">
        <v>53.2</v>
      </c>
    </row>
    <row r="85" spans="1:12" x14ac:dyDescent="0.2">
      <c r="A85" s="192" t="s">
        <v>173</v>
      </c>
      <c r="B85" s="192" t="s">
        <v>120</v>
      </c>
      <c r="C85" s="193">
        <v>42941</v>
      </c>
      <c r="D85" s="194" t="s">
        <v>121</v>
      </c>
      <c r="E85" s="192" t="s">
        <v>174</v>
      </c>
      <c r="F85" s="195" t="s">
        <v>122</v>
      </c>
      <c r="G85" s="196">
        <v>4151</v>
      </c>
      <c r="H85" s="196"/>
      <c r="I85" s="197">
        <v>64.08</v>
      </c>
      <c r="J85" s="197"/>
    </row>
    <row r="86" spans="1:12" x14ac:dyDescent="0.2">
      <c r="A86" s="192" t="s">
        <v>173</v>
      </c>
      <c r="B86" s="192" t="s">
        <v>120</v>
      </c>
      <c r="C86" s="193">
        <v>42941</v>
      </c>
      <c r="D86" s="194" t="s">
        <v>121</v>
      </c>
      <c r="E86" s="192" t="s">
        <v>135</v>
      </c>
      <c r="F86" s="195" t="s">
        <v>122</v>
      </c>
      <c r="G86" s="196">
        <v>4151</v>
      </c>
      <c r="H86" s="196"/>
      <c r="I86" s="197">
        <v>53.2</v>
      </c>
      <c r="J86" s="197"/>
    </row>
    <row r="87" spans="1:12" x14ac:dyDescent="0.2">
      <c r="A87" s="192" t="s">
        <v>175</v>
      </c>
      <c r="B87" s="192" t="s">
        <v>120</v>
      </c>
      <c r="C87" s="193">
        <v>42917</v>
      </c>
      <c r="D87" s="194" t="s">
        <v>121</v>
      </c>
      <c r="E87" s="192" t="s">
        <v>176</v>
      </c>
      <c r="F87" s="195" t="s">
        <v>122</v>
      </c>
      <c r="G87" s="196">
        <v>4079</v>
      </c>
      <c r="H87" s="196"/>
      <c r="I87" s="197"/>
      <c r="J87" s="197">
        <v>114.46</v>
      </c>
    </row>
    <row r="88" spans="1:12" x14ac:dyDescent="0.2">
      <c r="A88" s="192" t="s">
        <v>175</v>
      </c>
      <c r="B88" s="192" t="s">
        <v>120</v>
      </c>
      <c r="C88" s="193">
        <v>42941</v>
      </c>
      <c r="D88" s="194" t="s">
        <v>121</v>
      </c>
      <c r="E88" s="192" t="s">
        <v>176</v>
      </c>
      <c r="F88" s="195" t="s">
        <v>122</v>
      </c>
      <c r="G88" s="196">
        <v>4151</v>
      </c>
      <c r="H88" s="196"/>
      <c r="I88" s="197">
        <v>114.46</v>
      </c>
      <c r="J88" s="197"/>
    </row>
    <row r="89" spans="1:12" x14ac:dyDescent="0.2">
      <c r="A89" s="192" t="s">
        <v>119</v>
      </c>
      <c r="B89" s="192" t="s">
        <v>120</v>
      </c>
      <c r="C89" s="193">
        <v>42917</v>
      </c>
      <c r="D89" s="194" t="s">
        <v>124</v>
      </c>
      <c r="E89" s="192" t="s">
        <v>143</v>
      </c>
      <c r="F89" s="195" t="s">
        <v>122</v>
      </c>
      <c r="G89" s="196">
        <v>4091</v>
      </c>
      <c r="H89" s="196"/>
      <c r="I89" s="197"/>
      <c r="J89" s="197">
        <v>121.19</v>
      </c>
    </row>
    <row r="90" spans="1:12" x14ac:dyDescent="0.2">
      <c r="A90" s="192" t="s">
        <v>119</v>
      </c>
      <c r="B90" s="192" t="s">
        <v>120</v>
      </c>
      <c r="C90" s="193">
        <v>42947</v>
      </c>
      <c r="D90" s="194" t="s">
        <v>124</v>
      </c>
      <c r="E90" s="192" t="s">
        <v>125</v>
      </c>
      <c r="F90" s="195" t="s">
        <v>122</v>
      </c>
      <c r="G90" s="196">
        <v>4173</v>
      </c>
      <c r="H90" s="196"/>
      <c r="I90" s="197">
        <v>59.1</v>
      </c>
      <c r="J90" s="197"/>
    </row>
    <row r="91" spans="1:12" x14ac:dyDescent="0.2">
      <c r="A91" s="192" t="s">
        <v>119</v>
      </c>
      <c r="B91" s="192" t="s">
        <v>120</v>
      </c>
      <c r="C91" s="193">
        <v>42947</v>
      </c>
      <c r="D91" s="194" t="s">
        <v>121</v>
      </c>
      <c r="E91" s="192" t="s">
        <v>133</v>
      </c>
      <c r="F91" s="195" t="s">
        <v>122</v>
      </c>
      <c r="G91" s="279">
        <v>4178</v>
      </c>
      <c r="H91" s="279"/>
      <c r="I91" s="280">
        <v>159.6</v>
      </c>
      <c r="J91" s="197"/>
    </row>
    <row r="92" spans="1:12" x14ac:dyDescent="0.2">
      <c r="A92" s="192" t="s">
        <v>119</v>
      </c>
      <c r="B92" s="192" t="s">
        <v>120</v>
      </c>
      <c r="C92" s="193">
        <v>42947</v>
      </c>
      <c r="D92" s="194" t="s">
        <v>121</v>
      </c>
      <c r="E92" s="192" t="s">
        <v>138</v>
      </c>
      <c r="F92" s="195" t="s">
        <v>122</v>
      </c>
      <c r="G92" s="279">
        <v>4178</v>
      </c>
      <c r="H92" s="279"/>
      <c r="I92" s="280">
        <v>53.2</v>
      </c>
      <c r="J92" s="197"/>
    </row>
    <row r="93" spans="1:12" x14ac:dyDescent="0.2">
      <c r="A93" s="192" t="s">
        <v>119</v>
      </c>
      <c r="B93" s="192" t="s">
        <v>120</v>
      </c>
      <c r="C93" s="193">
        <v>42947</v>
      </c>
      <c r="D93" s="194" t="s">
        <v>121</v>
      </c>
      <c r="E93" s="192" t="s">
        <v>140</v>
      </c>
      <c r="F93" s="195" t="s">
        <v>122</v>
      </c>
      <c r="G93" s="279">
        <v>4178</v>
      </c>
      <c r="H93" s="279"/>
      <c r="I93" s="280">
        <v>49.1</v>
      </c>
      <c r="J93" s="197"/>
    </row>
    <row r="94" spans="1:12" x14ac:dyDescent="0.2">
      <c r="A94" s="192" t="s">
        <v>119</v>
      </c>
      <c r="B94" s="192" t="s">
        <v>157</v>
      </c>
      <c r="C94" s="193">
        <v>42947</v>
      </c>
      <c r="D94" s="194" t="s">
        <v>121</v>
      </c>
      <c r="E94" s="192" t="s">
        <v>158</v>
      </c>
      <c r="F94" s="195" t="s">
        <v>122</v>
      </c>
      <c r="G94" s="279">
        <v>4178</v>
      </c>
      <c r="H94" s="279"/>
      <c r="I94" s="280">
        <v>552.73</v>
      </c>
      <c r="J94" s="197"/>
    </row>
    <row r="95" spans="1:12" x14ac:dyDescent="0.2">
      <c r="A95" s="192" t="s">
        <v>119</v>
      </c>
      <c r="B95" s="192" t="s">
        <v>120</v>
      </c>
      <c r="C95" s="193">
        <v>42947</v>
      </c>
      <c r="D95" s="194" t="s">
        <v>124</v>
      </c>
      <c r="E95" s="192" t="s">
        <v>177</v>
      </c>
      <c r="F95" s="195" t="s">
        <v>122</v>
      </c>
      <c r="G95" s="259">
        <v>4188</v>
      </c>
      <c r="H95" s="259"/>
      <c r="I95" s="257">
        <v>33.909999999999997</v>
      </c>
      <c r="J95" s="197"/>
      <c r="L95" s="282">
        <f>I95</f>
        <v>33.909999999999997</v>
      </c>
    </row>
    <row r="96" spans="1:12" x14ac:dyDescent="0.2">
      <c r="A96" s="192" t="s">
        <v>119</v>
      </c>
      <c r="B96" s="192" t="s">
        <v>120</v>
      </c>
      <c r="C96" s="193">
        <v>42947</v>
      </c>
      <c r="D96" s="194" t="s">
        <v>124</v>
      </c>
      <c r="E96" s="192" t="s">
        <v>178</v>
      </c>
      <c r="F96" s="195" t="s">
        <v>122</v>
      </c>
      <c r="G96" s="259">
        <v>4188</v>
      </c>
      <c r="H96" s="259"/>
      <c r="I96" s="257">
        <v>4.3499999999999996</v>
      </c>
      <c r="J96" s="197"/>
      <c r="L96" s="282">
        <f t="shared" ref="L96:L99" si="3">I96</f>
        <v>4.3499999999999996</v>
      </c>
    </row>
    <row r="97" spans="1:12" x14ac:dyDescent="0.2">
      <c r="A97" s="192" t="s">
        <v>119</v>
      </c>
      <c r="B97" s="192" t="s">
        <v>120</v>
      </c>
      <c r="C97" s="193">
        <v>42947</v>
      </c>
      <c r="D97" s="194" t="s">
        <v>124</v>
      </c>
      <c r="E97" s="192" t="s">
        <v>179</v>
      </c>
      <c r="F97" s="195" t="s">
        <v>122</v>
      </c>
      <c r="G97" s="259">
        <v>4188</v>
      </c>
      <c r="H97" s="259"/>
      <c r="I97" s="257">
        <v>42.61</v>
      </c>
      <c r="J97" s="197"/>
      <c r="L97" s="282">
        <f t="shared" si="3"/>
        <v>42.61</v>
      </c>
    </row>
    <row r="98" spans="1:12" x14ac:dyDescent="0.2">
      <c r="A98" s="192" t="s">
        <v>119</v>
      </c>
      <c r="B98" s="192" t="s">
        <v>120</v>
      </c>
      <c r="C98" s="193">
        <v>42947</v>
      </c>
      <c r="D98" s="194" t="s">
        <v>124</v>
      </c>
      <c r="E98" s="192" t="s">
        <v>180</v>
      </c>
      <c r="F98" s="195" t="s">
        <v>122</v>
      </c>
      <c r="G98" s="259">
        <v>4188</v>
      </c>
      <c r="H98" s="259"/>
      <c r="I98" s="257">
        <v>17.559999999999999</v>
      </c>
      <c r="J98" s="197"/>
      <c r="L98" s="282">
        <f t="shared" si="3"/>
        <v>17.559999999999999</v>
      </c>
    </row>
    <row r="99" spans="1:12" x14ac:dyDescent="0.2">
      <c r="A99" s="192" t="s">
        <v>119</v>
      </c>
      <c r="B99" s="192" t="s">
        <v>120</v>
      </c>
      <c r="C99" s="193">
        <v>42947</v>
      </c>
      <c r="D99" s="194" t="s">
        <v>124</v>
      </c>
      <c r="E99" s="192" t="s">
        <v>181</v>
      </c>
      <c r="F99" s="195" t="s">
        <v>122</v>
      </c>
      <c r="G99" s="259">
        <v>4188</v>
      </c>
      <c r="H99" s="259"/>
      <c r="I99" s="257">
        <v>6.96</v>
      </c>
      <c r="J99" s="197"/>
      <c r="L99" s="282">
        <f t="shared" si="3"/>
        <v>6.96</v>
      </c>
    </row>
    <row r="100" spans="1:12" x14ac:dyDescent="0.2">
      <c r="I100" s="198">
        <f>SUBTOTAL(9, I83:I99)</f>
        <v>1210.8599999999999</v>
      </c>
      <c r="J100" s="198">
        <f>SUBTOTAL(9, J83:J99)</f>
        <v>352.93</v>
      </c>
    </row>
    <row r="101" spans="1:12" ht="5.0999999999999996" customHeight="1" x14ac:dyDescent="0.2"/>
    <row r="102" spans="1:12" s="136" customFormat="1" x14ac:dyDescent="0.2">
      <c r="A102" s="191" t="s">
        <v>182</v>
      </c>
    </row>
    <row r="103" spans="1:12" x14ac:dyDescent="0.2">
      <c r="A103" s="192" t="s">
        <v>183</v>
      </c>
      <c r="B103" s="192" t="s">
        <v>120</v>
      </c>
      <c r="C103" s="193">
        <v>42947</v>
      </c>
      <c r="D103" s="194" t="s">
        <v>121</v>
      </c>
      <c r="E103" s="192" t="s">
        <v>184</v>
      </c>
      <c r="F103" s="195" t="s">
        <v>122</v>
      </c>
      <c r="G103" s="255">
        <v>4178</v>
      </c>
      <c r="H103" s="255"/>
      <c r="I103" s="256">
        <v>607.63</v>
      </c>
      <c r="J103" s="197"/>
      <c r="L103" s="282">
        <f>I103</f>
        <v>607.63</v>
      </c>
    </row>
    <row r="104" spans="1:12" x14ac:dyDescent="0.2">
      <c r="A104" s="192" t="s">
        <v>185</v>
      </c>
      <c r="B104" s="192" t="s">
        <v>120</v>
      </c>
      <c r="C104" s="193">
        <v>42947</v>
      </c>
      <c r="D104" s="194" t="s">
        <v>121</v>
      </c>
      <c r="E104" s="192" t="s">
        <v>186</v>
      </c>
      <c r="F104" s="195" t="s">
        <v>122</v>
      </c>
      <c r="G104" s="255">
        <v>4178</v>
      </c>
      <c r="H104" s="255"/>
      <c r="I104" s="256">
        <v>17672.62</v>
      </c>
      <c r="J104" s="197"/>
      <c r="L104" s="282">
        <f>I104</f>
        <v>17672.62</v>
      </c>
    </row>
    <row r="105" spans="1:12" x14ac:dyDescent="0.2">
      <c r="I105" s="198">
        <f>SUBTOTAL(9, I103:I104)</f>
        <v>18280.25</v>
      </c>
      <c r="J105" s="198">
        <f>SUBTOTAL(9, J103:J104)</f>
        <v>0</v>
      </c>
    </row>
    <row r="106" spans="1:12" ht="5.0999999999999996" customHeight="1" x14ac:dyDescent="0.2"/>
    <row r="107" spans="1:12" s="136" customFormat="1" x14ac:dyDescent="0.2">
      <c r="A107" s="191" t="s">
        <v>187</v>
      </c>
    </row>
    <row r="108" spans="1:12" x14ac:dyDescent="0.2">
      <c r="A108" s="192" t="s">
        <v>119</v>
      </c>
      <c r="B108" s="192" t="s">
        <v>120</v>
      </c>
      <c r="C108" s="193">
        <v>42917</v>
      </c>
      <c r="D108" s="194" t="s">
        <v>124</v>
      </c>
      <c r="E108" s="192" t="s">
        <v>143</v>
      </c>
      <c r="F108" s="195" t="s">
        <v>122</v>
      </c>
      <c r="G108" s="279">
        <v>4091</v>
      </c>
      <c r="H108" s="279"/>
      <c r="I108" s="280"/>
      <c r="J108" s="280">
        <v>3545.07</v>
      </c>
    </row>
    <row r="109" spans="1:12" x14ac:dyDescent="0.2">
      <c r="A109" s="192" t="s">
        <v>119</v>
      </c>
      <c r="B109" s="192" t="s">
        <v>120</v>
      </c>
      <c r="C109" s="193">
        <v>42947</v>
      </c>
      <c r="D109" s="194" t="s">
        <v>124</v>
      </c>
      <c r="E109" s="192" t="s">
        <v>188</v>
      </c>
      <c r="F109" s="195" t="s">
        <v>122</v>
      </c>
      <c r="G109" s="279">
        <v>4188</v>
      </c>
      <c r="H109" s="279"/>
      <c r="I109" s="280">
        <v>65.650000000000006</v>
      </c>
      <c r="J109" s="280"/>
    </row>
    <row r="110" spans="1:12" x14ac:dyDescent="0.2">
      <c r="A110" s="192" t="s">
        <v>119</v>
      </c>
      <c r="B110" s="192" t="s">
        <v>120</v>
      </c>
      <c r="C110" s="193">
        <v>42947</v>
      </c>
      <c r="D110" s="194" t="s">
        <v>124</v>
      </c>
      <c r="E110" s="192" t="s">
        <v>189</v>
      </c>
      <c r="F110" s="195" t="s">
        <v>122</v>
      </c>
      <c r="G110" s="279">
        <v>4188</v>
      </c>
      <c r="H110" s="279"/>
      <c r="I110" s="280">
        <v>16.760000000000002</v>
      </c>
      <c r="J110" s="280"/>
    </row>
    <row r="111" spans="1:12" x14ac:dyDescent="0.2">
      <c r="A111" s="192" t="s">
        <v>119</v>
      </c>
      <c r="B111" s="192" t="s">
        <v>120</v>
      </c>
      <c r="C111" s="193">
        <v>42947</v>
      </c>
      <c r="D111" s="194" t="s">
        <v>124</v>
      </c>
      <c r="E111" s="192" t="s">
        <v>190</v>
      </c>
      <c r="F111" s="195" t="s">
        <v>122</v>
      </c>
      <c r="G111" s="279">
        <v>4188</v>
      </c>
      <c r="H111" s="279"/>
      <c r="I111" s="280">
        <v>30.58</v>
      </c>
      <c r="J111" s="280"/>
    </row>
    <row r="112" spans="1:12" x14ac:dyDescent="0.2">
      <c r="A112" s="192" t="s">
        <v>119</v>
      </c>
      <c r="B112" s="192" t="s">
        <v>120</v>
      </c>
      <c r="C112" s="193">
        <v>42947</v>
      </c>
      <c r="D112" s="194" t="s">
        <v>124</v>
      </c>
      <c r="E112" s="192" t="s">
        <v>191</v>
      </c>
      <c r="F112" s="195" t="s">
        <v>122</v>
      </c>
      <c r="G112" s="279">
        <v>4188</v>
      </c>
      <c r="H112" s="279"/>
      <c r="I112" s="280">
        <v>3432.08</v>
      </c>
      <c r="J112" s="280"/>
    </row>
    <row r="113" spans="1:13" x14ac:dyDescent="0.2">
      <c r="I113" s="198">
        <f>SUBTOTAL(9, I108:I112)</f>
        <v>3545.0699999999997</v>
      </c>
      <c r="J113" s="198">
        <f>SUBTOTAL(9, J108:J112)</f>
        <v>3545.07</v>
      </c>
    </row>
    <row r="114" spans="1:13" ht="5.0999999999999996" customHeight="1" x14ac:dyDescent="0.2"/>
    <row r="115" spans="1:13" s="136" customFormat="1" x14ac:dyDescent="0.2">
      <c r="A115" s="191" t="s">
        <v>192</v>
      </c>
    </row>
    <row r="116" spans="1:13" x14ac:dyDescent="0.2">
      <c r="A116" s="192" t="s">
        <v>119</v>
      </c>
      <c r="B116" s="192" t="s">
        <v>120</v>
      </c>
      <c r="C116" s="193">
        <v>42947</v>
      </c>
      <c r="D116" s="194" t="s">
        <v>193</v>
      </c>
      <c r="E116" s="192" t="s">
        <v>194</v>
      </c>
      <c r="F116" s="195" t="s">
        <v>129</v>
      </c>
      <c r="G116" s="260">
        <v>4186</v>
      </c>
      <c r="H116" s="260">
        <v>34769</v>
      </c>
      <c r="I116" s="261">
        <v>34.31</v>
      </c>
      <c r="J116" s="197"/>
      <c r="L116" s="282">
        <f>I116</f>
        <v>34.31</v>
      </c>
      <c r="M116" s="282"/>
    </row>
    <row r="117" spans="1:13" x14ac:dyDescent="0.2">
      <c r="I117" s="198">
        <f>SUBTOTAL(9, I116:I116)</f>
        <v>34.31</v>
      </c>
      <c r="J117" s="198">
        <f>SUBTOTAL(9, J116:J116)</f>
        <v>0</v>
      </c>
    </row>
    <row r="118" spans="1:13" ht="5.0999999999999996" customHeight="1" x14ac:dyDescent="0.2"/>
    <row r="119" spans="1:13" s="136" customFormat="1" x14ac:dyDescent="0.2">
      <c r="A119" s="191" t="s">
        <v>195</v>
      </c>
    </row>
    <row r="120" spans="1:13" x14ac:dyDescent="0.2">
      <c r="A120" s="192" t="s">
        <v>119</v>
      </c>
      <c r="B120" s="192" t="s">
        <v>120</v>
      </c>
      <c r="C120" s="193">
        <v>42935</v>
      </c>
      <c r="D120" s="194" t="s">
        <v>196</v>
      </c>
      <c r="E120" s="192" t="s">
        <v>197</v>
      </c>
      <c r="F120" s="195" t="s">
        <v>129</v>
      </c>
      <c r="G120" s="196">
        <v>4146</v>
      </c>
      <c r="H120" s="196">
        <v>34564</v>
      </c>
      <c r="I120" s="197">
        <v>21.74</v>
      </c>
      <c r="J120" s="197"/>
      <c r="L120" s="282">
        <f>I120</f>
        <v>21.74</v>
      </c>
      <c r="M120" s="282"/>
    </row>
    <row r="121" spans="1:13" x14ac:dyDescent="0.2">
      <c r="A121" s="192" t="s">
        <v>119</v>
      </c>
      <c r="B121" s="192" t="s">
        <v>120</v>
      </c>
      <c r="C121" s="193">
        <v>42933</v>
      </c>
      <c r="D121" s="194" t="s">
        <v>198</v>
      </c>
      <c r="E121" s="192" t="s">
        <v>199</v>
      </c>
      <c r="F121" s="195" t="s">
        <v>129</v>
      </c>
      <c r="G121" s="196">
        <v>4146</v>
      </c>
      <c r="H121" s="196">
        <v>34590</v>
      </c>
      <c r="I121" s="197">
        <v>200</v>
      </c>
      <c r="J121" s="197"/>
      <c r="L121" s="282">
        <f t="shared" ref="L121" si="4">I121</f>
        <v>200</v>
      </c>
      <c r="M121" s="282"/>
    </row>
    <row r="122" spans="1:13" x14ac:dyDescent="0.2">
      <c r="A122" s="192" t="s">
        <v>119</v>
      </c>
      <c r="B122" s="192" t="s">
        <v>200</v>
      </c>
      <c r="C122" s="193">
        <v>42940</v>
      </c>
      <c r="D122" s="194" t="s">
        <v>201</v>
      </c>
      <c r="E122" s="192" t="s">
        <v>202</v>
      </c>
      <c r="F122" s="195" t="s">
        <v>129</v>
      </c>
      <c r="G122" s="196">
        <v>4163</v>
      </c>
      <c r="H122" s="196">
        <v>34712</v>
      </c>
      <c r="I122" s="197">
        <v>714.96</v>
      </c>
      <c r="J122" s="197"/>
      <c r="L122" s="282"/>
      <c r="M122" s="282"/>
    </row>
    <row r="123" spans="1:13" x14ac:dyDescent="0.2">
      <c r="I123" s="198">
        <f>SUBTOTAL(9, I120:I122)</f>
        <v>936.7</v>
      </c>
      <c r="J123" s="198">
        <f>SUBTOTAL(9, J120:J122)</f>
        <v>0</v>
      </c>
    </row>
    <row r="124" spans="1:13" ht="5.0999999999999996" customHeight="1" x14ac:dyDescent="0.2"/>
    <row r="125" spans="1:13" x14ac:dyDescent="0.2">
      <c r="I125" s="198">
        <f>I123+I117+I113+I105+I100+I80+I59+I37+I20+I14+I10</f>
        <v>32357.370000000006</v>
      </c>
      <c r="J125" s="198">
        <f>J113+J100+J80+J59+J37+J20</f>
        <v>7157.07</v>
      </c>
      <c r="K125" s="275">
        <f>+I125-J125</f>
        <v>25200.300000000007</v>
      </c>
      <c r="L125" s="11">
        <f>SUM(L13:L122)</f>
        <v>21083.110000000004</v>
      </c>
    </row>
    <row r="129" spans="11:11" x14ac:dyDescent="0.2">
      <c r="K129" s="11">
        <f>25200.3-21083.11</f>
        <v>4117.1899999999987</v>
      </c>
    </row>
  </sheetData>
  <pageMargins left="0.70866141732283472" right="0.70866141732283472" top="0.74803149606299213" bottom="0.74803149606299213" header="0.31496062992125984" footer="0.31496062992125984"/>
  <pageSetup paperSize="8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>
    <tabColor theme="8" tint="0.59999389629810485"/>
  </sheetPr>
  <dimension ref="A1:S66"/>
  <sheetViews>
    <sheetView topLeftCell="B1" workbookViewId="0">
      <selection activeCell="B14" sqref="B14:B15"/>
    </sheetView>
  </sheetViews>
  <sheetFormatPr defaultRowHeight="12.75" x14ac:dyDescent="0.2"/>
  <cols>
    <col min="1" max="1" width="9.28515625" bestFit="1" customWidth="1"/>
    <col min="2" max="2" width="36.7109375" customWidth="1"/>
    <col min="3" max="3" width="11.7109375" customWidth="1"/>
    <col min="4" max="4" width="11" customWidth="1"/>
    <col min="5" max="5" width="11.28515625" bestFit="1" customWidth="1"/>
    <col min="6" max="6" width="7.28515625" bestFit="1" customWidth="1"/>
    <col min="9" max="9" width="14.7109375" bestFit="1" customWidth="1"/>
    <col min="10" max="10" width="16.28515625" bestFit="1" customWidth="1"/>
    <col min="11" max="11" width="31.85546875" bestFit="1" customWidth="1"/>
    <col min="12" max="12" width="9.140625" bestFit="1" customWidth="1"/>
    <col min="13" max="13" width="6" bestFit="1" customWidth="1"/>
    <col min="14" max="14" width="9.42578125" bestFit="1" customWidth="1"/>
    <col min="15" max="15" width="6.42578125" bestFit="1" customWidth="1"/>
    <col min="17" max="17" width="20" bestFit="1" customWidth="1"/>
  </cols>
  <sheetData>
    <row r="1" spans="1:19" ht="15" x14ac:dyDescent="0.25">
      <c r="A1" s="212" t="s">
        <v>204</v>
      </c>
      <c r="B1" s="212" t="s">
        <v>205</v>
      </c>
      <c r="C1" s="212" t="s">
        <v>206</v>
      </c>
      <c r="D1" s="212" t="s">
        <v>207</v>
      </c>
      <c r="E1" s="212" t="s">
        <v>208</v>
      </c>
      <c r="F1" s="215" t="s">
        <v>209</v>
      </c>
      <c r="G1" s="212" t="s">
        <v>210</v>
      </c>
      <c r="H1" s="212" t="s">
        <v>211</v>
      </c>
      <c r="I1" s="213" t="s">
        <v>212</v>
      </c>
      <c r="J1" s="212" t="s">
        <v>213</v>
      </c>
      <c r="K1" s="212" t="s">
        <v>214</v>
      </c>
      <c r="L1" s="214" t="s">
        <v>215</v>
      </c>
      <c r="M1" s="214" t="s">
        <v>216</v>
      </c>
      <c r="N1" s="220" t="s">
        <v>217</v>
      </c>
      <c r="O1" s="218" t="s">
        <v>218</v>
      </c>
      <c r="P1" s="217" t="s">
        <v>219</v>
      </c>
      <c r="Q1" s="217" t="s">
        <v>220</v>
      </c>
      <c r="R1" s="212"/>
      <c r="S1" s="212"/>
    </row>
    <row r="2" spans="1:19" ht="15" hidden="1" x14ac:dyDescent="0.25">
      <c r="A2" s="212">
        <v>3605</v>
      </c>
      <c r="B2" s="212" t="s">
        <v>221</v>
      </c>
      <c r="C2" s="212" t="s">
        <v>222</v>
      </c>
      <c r="D2" s="212" t="s">
        <v>223</v>
      </c>
      <c r="E2" s="212">
        <v>100</v>
      </c>
      <c r="F2" s="212" t="s">
        <v>224</v>
      </c>
      <c r="G2" s="212" t="s">
        <v>225</v>
      </c>
      <c r="H2" s="212" t="s">
        <v>226</v>
      </c>
      <c r="I2" s="213">
        <v>42934</v>
      </c>
      <c r="J2" s="212" t="s">
        <v>227</v>
      </c>
      <c r="K2" s="212" t="s">
        <v>228</v>
      </c>
      <c r="L2" s="212">
        <v>8</v>
      </c>
      <c r="M2" s="212">
        <v>1.2</v>
      </c>
      <c r="N2" s="212">
        <v>9.1999999999999993</v>
      </c>
      <c r="O2" s="219" t="s">
        <v>229</v>
      </c>
      <c r="P2" s="216" t="s">
        <v>144</v>
      </c>
      <c r="Q2" s="216" t="s">
        <v>230</v>
      </c>
      <c r="R2" s="212"/>
      <c r="S2" s="212"/>
    </row>
    <row r="3" spans="1:19" ht="15" hidden="1" x14ac:dyDescent="0.25">
      <c r="A3" s="212">
        <v>3605</v>
      </c>
      <c r="B3" s="212" t="s">
        <v>221</v>
      </c>
      <c r="C3" s="212" t="s">
        <v>222</v>
      </c>
      <c r="D3" s="212" t="s">
        <v>223</v>
      </c>
      <c r="E3" s="212">
        <v>100</v>
      </c>
      <c r="F3" s="212" t="s">
        <v>224</v>
      </c>
      <c r="G3" s="212" t="s">
        <v>225</v>
      </c>
      <c r="H3" s="212" t="s">
        <v>226</v>
      </c>
      <c r="I3" s="213">
        <v>42934</v>
      </c>
      <c r="J3" s="212" t="s">
        <v>227</v>
      </c>
      <c r="K3" s="212" t="s">
        <v>231</v>
      </c>
      <c r="L3" s="212">
        <v>8</v>
      </c>
      <c r="M3" s="212">
        <v>1.2</v>
      </c>
      <c r="N3" s="212">
        <v>9.1999999999999993</v>
      </c>
      <c r="O3" s="219" t="s">
        <v>229</v>
      </c>
      <c r="P3" s="216" t="s">
        <v>138</v>
      </c>
      <c r="Q3" s="216" t="s">
        <v>230</v>
      </c>
      <c r="R3" s="212"/>
      <c r="S3" s="212"/>
    </row>
    <row r="4" spans="1:19" ht="15" hidden="1" x14ac:dyDescent="0.25">
      <c r="A4" s="212">
        <v>3605</v>
      </c>
      <c r="B4" s="212" t="s">
        <v>221</v>
      </c>
      <c r="C4" s="212" t="s">
        <v>222</v>
      </c>
      <c r="D4" s="212" t="s">
        <v>232</v>
      </c>
      <c r="E4" s="212">
        <v>100</v>
      </c>
      <c r="F4" s="212" t="s">
        <v>224</v>
      </c>
      <c r="G4" s="212" t="s">
        <v>225</v>
      </c>
      <c r="H4" s="212" t="s">
        <v>226</v>
      </c>
      <c r="I4" s="213">
        <v>42934</v>
      </c>
      <c r="J4" s="212" t="s">
        <v>227</v>
      </c>
      <c r="K4" s="212" t="s">
        <v>228</v>
      </c>
      <c r="L4" s="212">
        <v>0.5</v>
      </c>
      <c r="M4" s="212">
        <v>0.08</v>
      </c>
      <c r="N4" s="212">
        <v>0.57999999999999996</v>
      </c>
      <c r="O4" s="219" t="s">
        <v>229</v>
      </c>
      <c r="P4" s="216" t="s">
        <v>144</v>
      </c>
      <c r="Q4" s="216" t="s">
        <v>230</v>
      </c>
      <c r="R4" s="212"/>
      <c r="S4" s="212"/>
    </row>
    <row r="5" spans="1:19" ht="15" hidden="1" x14ac:dyDescent="0.25">
      <c r="A5" s="212">
        <v>3605</v>
      </c>
      <c r="B5" s="212" t="s">
        <v>221</v>
      </c>
      <c r="C5" s="212" t="s">
        <v>222</v>
      </c>
      <c r="D5" s="212" t="s">
        <v>232</v>
      </c>
      <c r="E5" s="212">
        <v>100</v>
      </c>
      <c r="F5" s="212" t="s">
        <v>224</v>
      </c>
      <c r="G5" s="212" t="s">
        <v>225</v>
      </c>
      <c r="H5" s="212" t="s">
        <v>226</v>
      </c>
      <c r="I5" s="213">
        <v>42934</v>
      </c>
      <c r="J5" s="212" t="s">
        <v>227</v>
      </c>
      <c r="K5" s="212" t="s">
        <v>228</v>
      </c>
      <c r="L5" s="212">
        <v>0.5</v>
      </c>
      <c r="M5" s="212">
        <v>0.08</v>
      </c>
      <c r="N5" s="212">
        <v>0.57999999999999996</v>
      </c>
      <c r="O5" s="219" t="s">
        <v>229</v>
      </c>
      <c r="P5" s="216" t="s">
        <v>144</v>
      </c>
      <c r="Q5" s="216" t="s">
        <v>230</v>
      </c>
      <c r="R5" s="212"/>
      <c r="S5" s="212"/>
    </row>
    <row r="6" spans="1:19" ht="15" hidden="1" x14ac:dyDescent="0.25">
      <c r="A6" s="212">
        <v>3605</v>
      </c>
      <c r="B6" s="212" t="s">
        <v>221</v>
      </c>
      <c r="C6" s="212" t="s">
        <v>222</v>
      </c>
      <c r="D6" s="212" t="s">
        <v>223</v>
      </c>
      <c r="E6" s="212">
        <v>100</v>
      </c>
      <c r="F6" s="212" t="s">
        <v>224</v>
      </c>
      <c r="G6" s="212" t="s">
        <v>233</v>
      </c>
      <c r="H6" s="212" t="s">
        <v>226</v>
      </c>
      <c r="I6" s="213">
        <v>42937</v>
      </c>
      <c r="J6" s="212" t="s">
        <v>227</v>
      </c>
      <c r="K6" s="212" t="s">
        <v>234</v>
      </c>
      <c r="L6" s="212">
        <v>8</v>
      </c>
      <c r="M6" s="212">
        <v>1.2</v>
      </c>
      <c r="N6" s="212">
        <v>9.1999999999999993</v>
      </c>
      <c r="O6" s="219" t="s">
        <v>235</v>
      </c>
      <c r="P6" s="216" t="s">
        <v>139</v>
      </c>
      <c r="Q6" s="216" t="s">
        <v>230</v>
      </c>
      <c r="R6" s="212"/>
      <c r="S6" s="212"/>
    </row>
    <row r="7" spans="1:19" ht="15" hidden="1" x14ac:dyDescent="0.25">
      <c r="A7" s="212">
        <v>3605</v>
      </c>
      <c r="B7" s="212" t="s">
        <v>221</v>
      </c>
      <c r="C7" s="212" t="s">
        <v>222</v>
      </c>
      <c r="D7" s="212" t="s">
        <v>223</v>
      </c>
      <c r="E7" s="212">
        <v>100</v>
      </c>
      <c r="F7" s="212" t="s">
        <v>224</v>
      </c>
      <c r="G7" s="212" t="s">
        <v>236</v>
      </c>
      <c r="H7" s="212" t="s">
        <v>226</v>
      </c>
      <c r="I7" s="213">
        <v>42944</v>
      </c>
      <c r="J7" s="212" t="s">
        <v>227</v>
      </c>
      <c r="K7" s="212" t="s">
        <v>237</v>
      </c>
      <c r="L7" s="212">
        <v>8</v>
      </c>
      <c r="M7" s="212">
        <v>1.2</v>
      </c>
      <c r="N7" s="212">
        <v>9.1999999999999993</v>
      </c>
      <c r="O7" s="219" t="s">
        <v>238</v>
      </c>
      <c r="P7" s="216" t="s">
        <v>140</v>
      </c>
      <c r="Q7" s="216" t="s">
        <v>230</v>
      </c>
      <c r="R7" s="212"/>
      <c r="S7" s="212"/>
    </row>
    <row r="8" spans="1:19" ht="15" hidden="1" x14ac:dyDescent="0.25">
      <c r="A8" s="212">
        <v>3605</v>
      </c>
      <c r="B8" s="212" t="s">
        <v>221</v>
      </c>
      <c r="C8" s="212" t="s">
        <v>222</v>
      </c>
      <c r="D8" s="212" t="s">
        <v>223</v>
      </c>
      <c r="E8" s="212">
        <v>100</v>
      </c>
      <c r="F8" s="212" t="s">
        <v>224</v>
      </c>
      <c r="G8" s="212" t="s">
        <v>236</v>
      </c>
      <c r="H8" s="212" t="s">
        <v>226</v>
      </c>
      <c r="I8" s="213">
        <v>42951</v>
      </c>
      <c r="J8" s="212" t="s">
        <v>227</v>
      </c>
      <c r="K8" s="212" t="s">
        <v>239</v>
      </c>
      <c r="L8" s="212">
        <v>8</v>
      </c>
      <c r="M8" s="212">
        <v>1.2</v>
      </c>
      <c r="N8" s="212">
        <v>9.1999999999999993</v>
      </c>
      <c r="O8" s="219" t="s">
        <v>240</v>
      </c>
      <c r="P8" s="216" t="s">
        <v>141</v>
      </c>
      <c r="Q8" s="216" t="s">
        <v>230</v>
      </c>
      <c r="R8" s="212"/>
      <c r="S8" s="212"/>
    </row>
    <row r="9" spans="1:19" ht="15" hidden="1" x14ac:dyDescent="0.25">
      <c r="A9" s="212">
        <v>3605</v>
      </c>
      <c r="B9" s="212" t="s">
        <v>221</v>
      </c>
      <c r="C9" s="212" t="s">
        <v>222</v>
      </c>
      <c r="D9" s="212" t="s">
        <v>241</v>
      </c>
      <c r="E9" s="212">
        <v>100</v>
      </c>
      <c r="F9" s="212" t="s">
        <v>224</v>
      </c>
      <c r="G9" s="212" t="s">
        <v>236</v>
      </c>
      <c r="H9" s="212" t="s">
        <v>226</v>
      </c>
      <c r="I9" s="213">
        <v>42951</v>
      </c>
      <c r="J9" s="212" t="s">
        <v>227</v>
      </c>
      <c r="K9" s="212" t="s">
        <v>239</v>
      </c>
      <c r="L9" s="212">
        <v>10</v>
      </c>
      <c r="M9" s="212">
        <v>1.5</v>
      </c>
      <c r="N9" s="212">
        <v>11.5</v>
      </c>
      <c r="O9" s="219" t="s">
        <v>240</v>
      </c>
      <c r="P9" s="216" t="s">
        <v>141</v>
      </c>
      <c r="Q9" s="216" t="s">
        <v>230</v>
      </c>
      <c r="R9" s="212"/>
      <c r="S9" s="212"/>
    </row>
    <row r="10" spans="1:19" ht="15" hidden="1" x14ac:dyDescent="0.25">
      <c r="A10" s="212">
        <v>3605</v>
      </c>
      <c r="B10" s="212" t="s">
        <v>242</v>
      </c>
      <c r="C10" s="212" t="s">
        <v>222</v>
      </c>
      <c r="D10" s="212" t="s">
        <v>243</v>
      </c>
      <c r="E10" s="212">
        <v>100</v>
      </c>
      <c r="F10" s="212" t="s">
        <v>224</v>
      </c>
      <c r="G10" s="212" t="s">
        <v>244</v>
      </c>
      <c r="H10" s="212" t="s">
        <v>226</v>
      </c>
      <c r="I10" s="213">
        <v>42953</v>
      </c>
      <c r="J10" s="212" t="s">
        <v>227</v>
      </c>
      <c r="K10" s="212" t="s">
        <v>245</v>
      </c>
      <c r="L10" s="212">
        <v>177.5</v>
      </c>
      <c r="M10" s="212">
        <v>0</v>
      </c>
      <c r="N10" s="212">
        <v>177.5</v>
      </c>
      <c r="O10" s="219" t="s">
        <v>246</v>
      </c>
      <c r="P10" s="216" t="s">
        <v>186</v>
      </c>
      <c r="Q10" s="216" t="s">
        <v>230</v>
      </c>
      <c r="R10" s="212"/>
      <c r="S10" s="212"/>
    </row>
    <row r="11" spans="1:19" ht="15" hidden="1" x14ac:dyDescent="0.25">
      <c r="A11" s="212">
        <v>3605</v>
      </c>
      <c r="B11" s="212" t="s">
        <v>247</v>
      </c>
      <c r="C11" s="212" t="s">
        <v>222</v>
      </c>
      <c r="D11" s="212" t="s">
        <v>248</v>
      </c>
      <c r="E11" s="212">
        <v>100</v>
      </c>
      <c r="F11" s="212" t="s">
        <v>224</v>
      </c>
      <c r="G11" s="212" t="s">
        <v>249</v>
      </c>
      <c r="H11" s="212" t="s">
        <v>226</v>
      </c>
      <c r="I11" s="213">
        <v>42958</v>
      </c>
      <c r="J11" s="212" t="s">
        <v>227</v>
      </c>
      <c r="K11" s="212" t="s">
        <v>250</v>
      </c>
      <c r="L11" s="212">
        <v>8</v>
      </c>
      <c r="M11" s="212">
        <v>0</v>
      </c>
      <c r="N11" s="212">
        <v>8</v>
      </c>
      <c r="O11" s="219" t="s">
        <v>251</v>
      </c>
      <c r="P11" s="216" t="s">
        <v>184</v>
      </c>
      <c r="Q11" s="216" t="s">
        <v>230</v>
      </c>
      <c r="R11" s="212"/>
      <c r="S11" s="212"/>
    </row>
    <row r="12" spans="1:19" ht="15" hidden="1" x14ac:dyDescent="0.25">
      <c r="A12" s="212">
        <v>3610</v>
      </c>
      <c r="B12" s="212" t="s">
        <v>221</v>
      </c>
      <c r="C12" s="212" t="s">
        <v>252</v>
      </c>
      <c r="D12" s="212"/>
      <c r="E12" s="212">
        <v>100</v>
      </c>
      <c r="F12" s="212" t="s">
        <v>224</v>
      </c>
      <c r="G12" s="212" t="s">
        <v>253</v>
      </c>
      <c r="H12" s="212" t="s">
        <v>226</v>
      </c>
      <c r="I12" s="213">
        <v>42934</v>
      </c>
      <c r="J12" s="212" t="s">
        <v>227</v>
      </c>
      <c r="K12" s="212" t="s">
        <v>231</v>
      </c>
      <c r="L12" s="212">
        <v>402.88</v>
      </c>
      <c r="M12" s="212">
        <v>60.43</v>
      </c>
      <c r="N12" s="212">
        <v>463.31</v>
      </c>
      <c r="O12" s="219" t="s">
        <v>229</v>
      </c>
      <c r="P12" s="216" t="s">
        <v>138</v>
      </c>
      <c r="Q12" s="216" t="s">
        <v>254</v>
      </c>
      <c r="R12" s="212"/>
      <c r="S12" s="212"/>
    </row>
    <row r="13" spans="1:19" ht="15" hidden="1" x14ac:dyDescent="0.25">
      <c r="A13" s="212">
        <v>3610</v>
      </c>
      <c r="B13" s="212" t="s">
        <v>221</v>
      </c>
      <c r="C13" s="212" t="s">
        <v>252</v>
      </c>
      <c r="D13" s="212"/>
      <c r="E13" s="212">
        <v>100</v>
      </c>
      <c r="F13" s="212" t="s">
        <v>224</v>
      </c>
      <c r="G13" s="212" t="s">
        <v>253</v>
      </c>
      <c r="H13" s="212" t="s">
        <v>226</v>
      </c>
      <c r="I13" s="213">
        <v>42937</v>
      </c>
      <c r="J13" s="212" t="s">
        <v>227</v>
      </c>
      <c r="K13" s="212" t="s">
        <v>234</v>
      </c>
      <c r="L13" s="212">
        <v>283.22000000000003</v>
      </c>
      <c r="M13" s="212">
        <v>42.48</v>
      </c>
      <c r="N13" s="212">
        <v>325.7</v>
      </c>
      <c r="O13" s="219" t="s">
        <v>235</v>
      </c>
      <c r="P13" s="216" t="s">
        <v>139</v>
      </c>
      <c r="Q13" s="216" t="s">
        <v>254</v>
      </c>
      <c r="R13" s="212"/>
      <c r="S13" s="212"/>
    </row>
    <row r="14" spans="1:19" ht="15" hidden="1" x14ac:dyDescent="0.25">
      <c r="A14" s="212">
        <v>3610</v>
      </c>
      <c r="B14" s="212" t="s">
        <v>221</v>
      </c>
      <c r="C14" s="212" t="s">
        <v>252</v>
      </c>
      <c r="D14" s="212"/>
      <c r="E14" s="212">
        <v>100</v>
      </c>
      <c r="F14" s="212" t="s">
        <v>224</v>
      </c>
      <c r="G14" s="212" t="s">
        <v>253</v>
      </c>
      <c r="H14" s="212" t="s">
        <v>226</v>
      </c>
      <c r="I14" s="213">
        <v>42937</v>
      </c>
      <c r="J14" s="212" t="s">
        <v>227</v>
      </c>
      <c r="K14" s="212" t="s">
        <v>234</v>
      </c>
      <c r="L14" s="212">
        <v>257.39999999999998</v>
      </c>
      <c r="M14" s="212">
        <v>38.61</v>
      </c>
      <c r="N14" s="212">
        <v>296.01</v>
      </c>
      <c r="O14" s="219" t="s">
        <v>235</v>
      </c>
      <c r="P14" s="216" t="s">
        <v>139</v>
      </c>
      <c r="Q14" s="216" t="s">
        <v>254</v>
      </c>
      <c r="R14" s="212"/>
      <c r="S14" s="212"/>
    </row>
    <row r="15" spans="1:19" ht="15" hidden="1" x14ac:dyDescent="0.25">
      <c r="A15" s="212">
        <v>3610</v>
      </c>
      <c r="B15" s="212" t="s">
        <v>221</v>
      </c>
      <c r="C15" s="212" t="s">
        <v>252</v>
      </c>
      <c r="D15" s="212"/>
      <c r="E15" s="212">
        <v>100</v>
      </c>
      <c r="F15" s="212" t="s">
        <v>224</v>
      </c>
      <c r="G15" s="212" t="s">
        <v>253</v>
      </c>
      <c r="H15" s="212" t="s">
        <v>226</v>
      </c>
      <c r="I15" s="213">
        <v>42944</v>
      </c>
      <c r="J15" s="212" t="s">
        <v>227</v>
      </c>
      <c r="K15" s="212" t="s">
        <v>237</v>
      </c>
      <c r="L15" s="212">
        <v>222.96</v>
      </c>
      <c r="M15" s="212">
        <v>33.44</v>
      </c>
      <c r="N15" s="212">
        <v>256.39999999999998</v>
      </c>
      <c r="O15" s="219" t="s">
        <v>238</v>
      </c>
      <c r="P15" s="216" t="s">
        <v>140</v>
      </c>
      <c r="Q15" s="216" t="s">
        <v>254</v>
      </c>
      <c r="R15" s="212"/>
      <c r="S15" s="212"/>
    </row>
    <row r="16" spans="1:19" ht="15" hidden="1" x14ac:dyDescent="0.25">
      <c r="A16" s="212">
        <v>3610</v>
      </c>
      <c r="B16" s="212" t="s">
        <v>221</v>
      </c>
      <c r="C16" s="212" t="s">
        <v>252</v>
      </c>
      <c r="D16" s="212"/>
      <c r="E16" s="212">
        <v>100</v>
      </c>
      <c r="F16" s="212" t="s">
        <v>224</v>
      </c>
      <c r="G16" s="212" t="s">
        <v>253</v>
      </c>
      <c r="H16" s="212" t="s">
        <v>226</v>
      </c>
      <c r="I16" s="213">
        <v>42944</v>
      </c>
      <c r="J16" s="212" t="s">
        <v>227</v>
      </c>
      <c r="K16" s="212" t="s">
        <v>237</v>
      </c>
      <c r="L16" s="212">
        <v>240.17</v>
      </c>
      <c r="M16" s="212">
        <v>36.03</v>
      </c>
      <c r="N16" s="212">
        <v>276.2</v>
      </c>
      <c r="O16" s="219" t="s">
        <v>238</v>
      </c>
      <c r="P16" s="216" t="s">
        <v>140</v>
      </c>
      <c r="Q16" s="216" t="s">
        <v>254</v>
      </c>
      <c r="R16" s="212"/>
      <c r="S16" s="212"/>
    </row>
    <row r="17" spans="1:17" ht="15" hidden="1" x14ac:dyDescent="0.25">
      <c r="A17" s="212">
        <v>3610</v>
      </c>
      <c r="B17" s="212" t="s">
        <v>221</v>
      </c>
      <c r="C17" s="212" t="s">
        <v>252</v>
      </c>
      <c r="D17" s="212"/>
      <c r="E17" s="212">
        <v>100</v>
      </c>
      <c r="F17" s="212" t="s">
        <v>224</v>
      </c>
      <c r="G17" s="212" t="s">
        <v>253</v>
      </c>
      <c r="H17" s="212" t="s">
        <v>226</v>
      </c>
      <c r="I17" s="213">
        <v>42951</v>
      </c>
      <c r="J17" s="212" t="s">
        <v>227</v>
      </c>
      <c r="K17" s="212" t="s">
        <v>239</v>
      </c>
      <c r="L17" s="212">
        <v>411.48</v>
      </c>
      <c r="M17" s="212">
        <v>61.72</v>
      </c>
      <c r="N17" s="212">
        <v>473.2</v>
      </c>
      <c r="O17" s="219" t="s">
        <v>240</v>
      </c>
      <c r="P17" s="216" t="s">
        <v>141</v>
      </c>
      <c r="Q17" s="216" t="s">
        <v>254</v>
      </c>
    </row>
    <row r="18" spans="1:17" ht="15" hidden="1" x14ac:dyDescent="0.25">
      <c r="A18" s="212">
        <v>3620</v>
      </c>
      <c r="B18" s="212" t="s">
        <v>221</v>
      </c>
      <c r="C18" s="212" t="s">
        <v>255</v>
      </c>
      <c r="D18" s="212"/>
      <c r="E18" s="212">
        <v>100</v>
      </c>
      <c r="F18" s="212" t="s">
        <v>224</v>
      </c>
      <c r="G18" s="212" t="s">
        <v>253</v>
      </c>
      <c r="H18" s="212" t="s">
        <v>226</v>
      </c>
      <c r="I18" s="213">
        <v>42934</v>
      </c>
      <c r="J18" s="212" t="s">
        <v>227</v>
      </c>
      <c r="K18" s="212" t="s">
        <v>228</v>
      </c>
      <c r="L18" s="212">
        <v>4.3499999999999996</v>
      </c>
      <c r="M18" s="212">
        <v>0.65</v>
      </c>
      <c r="N18" s="212">
        <v>5</v>
      </c>
      <c r="O18" s="219" t="s">
        <v>229</v>
      </c>
      <c r="P18" s="216" t="s">
        <v>144</v>
      </c>
      <c r="Q18" s="216" t="s">
        <v>256</v>
      </c>
    </row>
    <row r="19" spans="1:17" ht="15" hidden="1" x14ac:dyDescent="0.25">
      <c r="A19" s="212">
        <v>3620</v>
      </c>
      <c r="B19" s="212" t="s">
        <v>221</v>
      </c>
      <c r="C19" s="212" t="s">
        <v>255</v>
      </c>
      <c r="D19" s="212"/>
      <c r="E19" s="212">
        <v>100</v>
      </c>
      <c r="F19" s="212" t="s">
        <v>224</v>
      </c>
      <c r="G19" s="212" t="s">
        <v>253</v>
      </c>
      <c r="H19" s="212" t="s">
        <v>226</v>
      </c>
      <c r="I19" s="213">
        <v>42934</v>
      </c>
      <c r="J19" s="212" t="s">
        <v>227</v>
      </c>
      <c r="K19" s="212" t="s">
        <v>228</v>
      </c>
      <c r="L19" s="212">
        <v>138.26</v>
      </c>
      <c r="M19" s="212">
        <v>20.74</v>
      </c>
      <c r="N19" s="212">
        <v>159</v>
      </c>
      <c r="O19" s="219" t="s">
        <v>229</v>
      </c>
      <c r="P19" s="216" t="s">
        <v>144</v>
      </c>
      <c r="Q19" s="216" t="s">
        <v>256</v>
      </c>
    </row>
    <row r="20" spans="1:17" ht="15" hidden="1" x14ac:dyDescent="0.25">
      <c r="A20" s="212">
        <v>3620</v>
      </c>
      <c r="B20" s="212" t="s">
        <v>221</v>
      </c>
      <c r="C20" s="212" t="s">
        <v>222</v>
      </c>
      <c r="D20" s="212" t="s">
        <v>257</v>
      </c>
      <c r="E20" s="212">
        <v>100</v>
      </c>
      <c r="F20" s="212" t="s">
        <v>157</v>
      </c>
      <c r="G20" s="212" t="s">
        <v>253</v>
      </c>
      <c r="H20" s="212" t="s">
        <v>226</v>
      </c>
      <c r="I20" s="213">
        <v>42882</v>
      </c>
      <c r="J20" s="212" t="s">
        <v>227</v>
      </c>
      <c r="K20" s="212" t="s">
        <v>245</v>
      </c>
      <c r="L20" s="212">
        <v>7</v>
      </c>
      <c r="M20" s="212">
        <v>1.05</v>
      </c>
      <c r="N20" s="212">
        <v>8.0500000000000007</v>
      </c>
      <c r="O20" s="219" t="s">
        <v>258</v>
      </c>
      <c r="P20" s="216" t="s">
        <v>158</v>
      </c>
      <c r="Q20" s="216" t="s">
        <v>259</v>
      </c>
    </row>
    <row r="21" spans="1:17" ht="15" hidden="1" x14ac:dyDescent="0.25">
      <c r="A21" s="212">
        <v>3620</v>
      </c>
      <c r="B21" s="212" t="s">
        <v>221</v>
      </c>
      <c r="C21" s="212" t="s">
        <v>222</v>
      </c>
      <c r="D21" s="212" t="s">
        <v>257</v>
      </c>
      <c r="E21" s="212">
        <v>100</v>
      </c>
      <c r="F21" s="212" t="s">
        <v>224</v>
      </c>
      <c r="G21" s="212" t="s">
        <v>253</v>
      </c>
      <c r="H21" s="212" t="s">
        <v>260</v>
      </c>
      <c r="I21" s="213">
        <v>42914</v>
      </c>
      <c r="J21" s="212" t="s">
        <v>227</v>
      </c>
      <c r="K21" s="212" t="s">
        <v>261</v>
      </c>
      <c r="L21" s="212">
        <v>7</v>
      </c>
      <c r="M21" s="212">
        <v>1.05</v>
      </c>
      <c r="N21" s="212">
        <v>8.0500000000000007</v>
      </c>
      <c r="O21" s="219" t="s">
        <v>262</v>
      </c>
      <c r="P21" s="216" t="s">
        <v>133</v>
      </c>
      <c r="Q21" s="216" t="s">
        <v>256</v>
      </c>
    </row>
    <row r="22" spans="1:17" ht="15" hidden="1" x14ac:dyDescent="0.25">
      <c r="A22" s="212">
        <v>3620</v>
      </c>
      <c r="B22" s="212" t="s">
        <v>221</v>
      </c>
      <c r="C22" s="212" t="s">
        <v>222</v>
      </c>
      <c r="D22" s="212" t="s">
        <v>263</v>
      </c>
      <c r="E22" s="212">
        <v>100</v>
      </c>
      <c r="F22" s="212" t="s">
        <v>224</v>
      </c>
      <c r="G22" s="212" t="s">
        <v>253</v>
      </c>
      <c r="H22" s="212" t="s">
        <v>226</v>
      </c>
      <c r="I22" s="213">
        <v>42934</v>
      </c>
      <c r="J22" s="212" t="s">
        <v>227</v>
      </c>
      <c r="K22" s="212" t="s">
        <v>228</v>
      </c>
      <c r="L22" s="212">
        <v>7</v>
      </c>
      <c r="M22" s="212">
        <v>1.05</v>
      </c>
      <c r="N22" s="212">
        <v>8.0500000000000007</v>
      </c>
      <c r="O22" s="219" t="s">
        <v>229</v>
      </c>
      <c r="P22" s="216" t="s">
        <v>144</v>
      </c>
      <c r="Q22" s="216" t="s">
        <v>256</v>
      </c>
    </row>
    <row r="23" spans="1:17" ht="15" hidden="1" x14ac:dyDescent="0.25">
      <c r="A23" s="212">
        <v>3620</v>
      </c>
      <c r="B23" s="212" t="s">
        <v>221</v>
      </c>
      <c r="C23" s="212" t="s">
        <v>222</v>
      </c>
      <c r="D23" s="212" t="s">
        <v>257</v>
      </c>
      <c r="E23" s="212">
        <v>100</v>
      </c>
      <c r="F23" s="212" t="s">
        <v>224</v>
      </c>
      <c r="G23" s="212" t="s">
        <v>253</v>
      </c>
      <c r="H23" s="212" t="s">
        <v>226</v>
      </c>
      <c r="I23" s="213">
        <v>42934</v>
      </c>
      <c r="J23" s="212" t="s">
        <v>227</v>
      </c>
      <c r="K23" s="212" t="s">
        <v>231</v>
      </c>
      <c r="L23" s="212">
        <v>7</v>
      </c>
      <c r="M23" s="212">
        <v>1.05</v>
      </c>
      <c r="N23" s="212">
        <v>8.0500000000000007</v>
      </c>
      <c r="O23" s="219" t="s">
        <v>229</v>
      </c>
      <c r="P23" s="216" t="s">
        <v>138</v>
      </c>
      <c r="Q23" s="216" t="s">
        <v>256</v>
      </c>
    </row>
    <row r="24" spans="1:17" ht="15" hidden="1" x14ac:dyDescent="0.25">
      <c r="A24" s="212">
        <v>3620</v>
      </c>
      <c r="B24" s="212" t="s">
        <v>221</v>
      </c>
      <c r="C24" s="212" t="s">
        <v>222</v>
      </c>
      <c r="D24" s="212" t="s">
        <v>257</v>
      </c>
      <c r="E24" s="212">
        <v>100</v>
      </c>
      <c r="F24" s="212" t="s">
        <v>224</v>
      </c>
      <c r="G24" s="212" t="s">
        <v>253</v>
      </c>
      <c r="H24" s="212" t="s">
        <v>226</v>
      </c>
      <c r="I24" s="213">
        <v>42944</v>
      </c>
      <c r="J24" s="212" t="s">
        <v>227</v>
      </c>
      <c r="K24" s="212" t="s">
        <v>237</v>
      </c>
      <c r="L24" s="212">
        <v>7</v>
      </c>
      <c r="M24" s="212">
        <v>1.05</v>
      </c>
      <c r="N24" s="212">
        <v>8.0500000000000007</v>
      </c>
      <c r="O24" s="219" t="s">
        <v>238</v>
      </c>
      <c r="P24" s="216" t="s">
        <v>140</v>
      </c>
      <c r="Q24" s="216" t="s">
        <v>256</v>
      </c>
    </row>
    <row r="25" spans="1:17" ht="15" hidden="1" x14ac:dyDescent="0.25">
      <c r="A25" s="212">
        <v>3635</v>
      </c>
      <c r="B25" s="212" t="s">
        <v>242</v>
      </c>
      <c r="C25" s="212" t="s">
        <v>264</v>
      </c>
      <c r="D25" s="212"/>
      <c r="E25" s="212">
        <v>100</v>
      </c>
      <c r="F25" s="212" t="s">
        <v>157</v>
      </c>
      <c r="G25" s="212" t="s">
        <v>253</v>
      </c>
      <c r="H25" s="212" t="s">
        <v>226</v>
      </c>
      <c r="I25" s="213">
        <v>42882</v>
      </c>
      <c r="J25" s="212" t="s">
        <v>227</v>
      </c>
      <c r="K25" s="212" t="s">
        <v>245</v>
      </c>
      <c r="L25" s="212">
        <v>552.73</v>
      </c>
      <c r="M25" s="212">
        <v>0</v>
      </c>
      <c r="N25" s="212">
        <v>552.73</v>
      </c>
      <c r="O25" s="219" t="s">
        <v>258</v>
      </c>
      <c r="P25" s="216" t="s">
        <v>158</v>
      </c>
      <c r="Q25" s="216" t="s">
        <v>265</v>
      </c>
    </row>
    <row r="26" spans="1:17" ht="15" hidden="1" x14ac:dyDescent="0.25">
      <c r="A26" s="212">
        <v>3635</v>
      </c>
      <c r="B26" s="212" t="s">
        <v>221</v>
      </c>
      <c r="C26" s="212" t="s">
        <v>264</v>
      </c>
      <c r="D26" s="212"/>
      <c r="E26" s="212">
        <v>100</v>
      </c>
      <c r="F26" s="212" t="s">
        <v>224</v>
      </c>
      <c r="G26" s="212" t="s">
        <v>253</v>
      </c>
      <c r="H26" s="212" t="s">
        <v>260</v>
      </c>
      <c r="I26" s="213">
        <v>42914</v>
      </c>
      <c r="J26" s="212" t="s">
        <v>227</v>
      </c>
      <c r="K26" s="212" t="s">
        <v>261</v>
      </c>
      <c r="L26" s="212">
        <v>9</v>
      </c>
      <c r="M26" s="212">
        <v>1.35</v>
      </c>
      <c r="N26" s="212">
        <v>10.35</v>
      </c>
      <c r="O26" s="219" t="s">
        <v>262</v>
      </c>
      <c r="P26" s="216" t="s">
        <v>133</v>
      </c>
      <c r="Q26" s="216" t="s">
        <v>266</v>
      </c>
    </row>
    <row r="27" spans="1:17" ht="15" hidden="1" x14ac:dyDescent="0.25">
      <c r="A27" s="212">
        <v>3635</v>
      </c>
      <c r="B27" s="212" t="s">
        <v>221</v>
      </c>
      <c r="C27" s="212" t="s">
        <v>264</v>
      </c>
      <c r="D27" s="212"/>
      <c r="E27" s="212">
        <v>100</v>
      </c>
      <c r="F27" s="212" t="s">
        <v>224</v>
      </c>
      <c r="G27" s="212" t="s">
        <v>253</v>
      </c>
      <c r="H27" s="212" t="s">
        <v>260</v>
      </c>
      <c r="I27" s="213">
        <v>42914</v>
      </c>
      <c r="J27" s="212" t="s">
        <v>227</v>
      </c>
      <c r="K27" s="212" t="s">
        <v>261</v>
      </c>
      <c r="L27" s="212">
        <v>150.6</v>
      </c>
      <c r="M27" s="212">
        <v>22.59</v>
      </c>
      <c r="N27" s="212">
        <v>173.19</v>
      </c>
      <c r="O27" s="219" t="s">
        <v>262</v>
      </c>
      <c r="P27" s="216" t="s">
        <v>133</v>
      </c>
      <c r="Q27" s="216" t="s">
        <v>266</v>
      </c>
    </row>
    <row r="28" spans="1:17" ht="15" hidden="1" x14ac:dyDescent="0.25">
      <c r="A28" s="212">
        <v>3635</v>
      </c>
      <c r="B28" s="212" t="s">
        <v>221</v>
      </c>
      <c r="C28" s="212" t="s">
        <v>264</v>
      </c>
      <c r="D28" s="212"/>
      <c r="E28" s="212">
        <v>100</v>
      </c>
      <c r="F28" s="212" t="s">
        <v>224</v>
      </c>
      <c r="G28" s="212" t="s">
        <v>253</v>
      </c>
      <c r="H28" s="212" t="s">
        <v>226</v>
      </c>
      <c r="I28" s="213">
        <v>42934</v>
      </c>
      <c r="J28" s="212" t="s">
        <v>227</v>
      </c>
      <c r="K28" s="212" t="s">
        <v>231</v>
      </c>
      <c r="L28" s="212">
        <v>3</v>
      </c>
      <c r="M28" s="212">
        <v>0.45</v>
      </c>
      <c r="N28" s="212">
        <v>3.45</v>
      </c>
      <c r="O28" s="219" t="s">
        <v>229</v>
      </c>
      <c r="P28" s="216" t="s">
        <v>138</v>
      </c>
      <c r="Q28" s="216" t="s">
        <v>266</v>
      </c>
    </row>
    <row r="29" spans="1:17" ht="15" hidden="1" x14ac:dyDescent="0.25">
      <c r="A29" s="212">
        <v>3635</v>
      </c>
      <c r="B29" s="212" t="s">
        <v>221</v>
      </c>
      <c r="C29" s="212" t="s">
        <v>264</v>
      </c>
      <c r="D29" s="212"/>
      <c r="E29" s="212">
        <v>100</v>
      </c>
      <c r="F29" s="212" t="s">
        <v>224</v>
      </c>
      <c r="G29" s="212" t="s">
        <v>253</v>
      </c>
      <c r="H29" s="212" t="s">
        <v>226</v>
      </c>
      <c r="I29" s="213">
        <v>42934</v>
      </c>
      <c r="J29" s="212" t="s">
        <v>227</v>
      </c>
      <c r="K29" s="212" t="s">
        <v>231</v>
      </c>
      <c r="L29" s="212">
        <v>50.2</v>
      </c>
      <c r="M29" s="212">
        <v>7.53</v>
      </c>
      <c r="N29" s="212">
        <v>57.73</v>
      </c>
      <c r="O29" s="219" t="s">
        <v>229</v>
      </c>
      <c r="P29" s="216" t="s">
        <v>138</v>
      </c>
      <c r="Q29" s="216" t="s">
        <v>266</v>
      </c>
    </row>
    <row r="30" spans="1:17" ht="15" hidden="1" x14ac:dyDescent="0.25">
      <c r="A30" s="212">
        <v>3635</v>
      </c>
      <c r="B30" s="212" t="s">
        <v>221</v>
      </c>
      <c r="C30" s="212" t="s">
        <v>264</v>
      </c>
      <c r="D30" s="212"/>
      <c r="E30" s="212">
        <v>100</v>
      </c>
      <c r="F30" s="212" t="s">
        <v>224</v>
      </c>
      <c r="G30" s="212" t="s">
        <v>253</v>
      </c>
      <c r="H30" s="212" t="s">
        <v>226</v>
      </c>
      <c r="I30" s="213">
        <v>42944</v>
      </c>
      <c r="J30" s="212" t="s">
        <v>227</v>
      </c>
      <c r="K30" s="212" t="s">
        <v>237</v>
      </c>
      <c r="L30" s="212">
        <v>49.1</v>
      </c>
      <c r="M30" s="212">
        <v>7.37</v>
      </c>
      <c r="N30" s="212">
        <v>56.47</v>
      </c>
      <c r="O30" s="219" t="s">
        <v>238</v>
      </c>
      <c r="P30" s="216" t="s">
        <v>140</v>
      </c>
      <c r="Q30" s="216" t="s">
        <v>266</v>
      </c>
    </row>
    <row r="31" spans="1:17" ht="15" x14ac:dyDescent="0.25">
      <c r="A31" s="212">
        <v>3705</v>
      </c>
      <c r="B31" s="212" t="s">
        <v>242</v>
      </c>
      <c r="C31" s="212" t="s">
        <v>252</v>
      </c>
      <c r="D31" s="212"/>
      <c r="E31" s="212">
        <v>100</v>
      </c>
      <c r="F31" s="212" t="s">
        <v>224</v>
      </c>
      <c r="G31" s="212" t="s">
        <v>244</v>
      </c>
      <c r="H31" s="212" t="s">
        <v>226</v>
      </c>
      <c r="I31" s="213">
        <v>42953</v>
      </c>
      <c r="J31" s="212" t="s">
        <v>227</v>
      </c>
      <c r="K31" s="212" t="s">
        <v>245</v>
      </c>
      <c r="L31" s="212">
        <v>10104.9</v>
      </c>
      <c r="M31" s="212">
        <v>0</v>
      </c>
      <c r="N31" s="212">
        <v>10104.9</v>
      </c>
      <c r="O31" s="219" t="s">
        <v>246</v>
      </c>
      <c r="P31" s="216" t="s">
        <v>186</v>
      </c>
      <c r="Q31" s="216" t="s">
        <v>267</v>
      </c>
    </row>
    <row r="32" spans="1:17" ht="15" x14ac:dyDescent="0.25">
      <c r="A32" s="212">
        <v>3705</v>
      </c>
      <c r="B32" s="212" t="s">
        <v>242</v>
      </c>
      <c r="C32" s="212" t="s">
        <v>252</v>
      </c>
      <c r="D32" s="212"/>
      <c r="E32" s="212">
        <v>100</v>
      </c>
      <c r="F32" s="212" t="s">
        <v>224</v>
      </c>
      <c r="G32" s="212" t="s">
        <v>244</v>
      </c>
      <c r="H32" s="212" t="s">
        <v>226</v>
      </c>
      <c r="I32" s="213">
        <v>42953</v>
      </c>
      <c r="J32" s="212" t="s">
        <v>227</v>
      </c>
      <c r="K32" s="212" t="s">
        <v>245</v>
      </c>
      <c r="L32" s="212">
        <v>7567.72</v>
      </c>
      <c r="M32" s="212">
        <v>0</v>
      </c>
      <c r="N32" s="212">
        <v>7567.72</v>
      </c>
      <c r="O32" s="219" t="s">
        <v>246</v>
      </c>
      <c r="P32" s="216" t="s">
        <v>186</v>
      </c>
      <c r="Q32" s="216" t="s">
        <v>267</v>
      </c>
    </row>
    <row r="33" spans="1:17" ht="15" x14ac:dyDescent="0.25">
      <c r="A33" s="212">
        <v>3705</v>
      </c>
      <c r="B33" s="212" t="s">
        <v>247</v>
      </c>
      <c r="C33" s="212" t="s">
        <v>252</v>
      </c>
      <c r="D33" s="212"/>
      <c r="E33" s="212">
        <v>100</v>
      </c>
      <c r="F33" s="212" t="s">
        <v>224</v>
      </c>
      <c r="G33" s="212" t="s">
        <v>249</v>
      </c>
      <c r="H33" s="212" t="s">
        <v>226</v>
      </c>
      <c r="I33" s="213">
        <v>42958</v>
      </c>
      <c r="J33" s="212" t="s">
        <v>227</v>
      </c>
      <c r="K33" s="212" t="s">
        <v>250</v>
      </c>
      <c r="L33" s="212">
        <v>607.63</v>
      </c>
      <c r="M33" s="212">
        <v>0</v>
      </c>
      <c r="N33" s="212">
        <v>607.63</v>
      </c>
      <c r="O33" s="219" t="s">
        <v>251</v>
      </c>
      <c r="P33" s="216" t="s">
        <v>184</v>
      </c>
      <c r="Q33" s="216" t="s">
        <v>268</v>
      </c>
    </row>
    <row r="34" spans="1:17" hidden="1" x14ac:dyDescent="0.2">
      <c r="L34" s="205">
        <f>SUM(L2:L33)</f>
        <v>21327.100000000002</v>
      </c>
    </row>
    <row r="35" spans="1:17" hidden="1" x14ac:dyDescent="0.2">
      <c r="B35" s="201" t="s">
        <v>269</v>
      </c>
      <c r="C35" s="201" t="s">
        <v>204</v>
      </c>
      <c r="D35" t="s">
        <v>271</v>
      </c>
    </row>
    <row r="36" spans="1:17" hidden="1" x14ac:dyDescent="0.2">
      <c r="B36" s="200">
        <v>42882</v>
      </c>
      <c r="D36" s="199">
        <v>559.73</v>
      </c>
    </row>
    <row r="37" spans="1:17" hidden="1" x14ac:dyDescent="0.2">
      <c r="B37" s="209" t="s">
        <v>245</v>
      </c>
      <c r="C37" s="206">
        <v>3620</v>
      </c>
      <c r="D37" s="199">
        <v>7</v>
      </c>
    </row>
    <row r="38" spans="1:17" hidden="1" x14ac:dyDescent="0.2">
      <c r="B38" s="209" t="s">
        <v>245</v>
      </c>
      <c r="C38" s="206">
        <v>3635</v>
      </c>
      <c r="D38" s="199">
        <v>552.73</v>
      </c>
    </row>
    <row r="39" spans="1:17" hidden="1" x14ac:dyDescent="0.2">
      <c r="B39" s="200">
        <v>42914</v>
      </c>
      <c r="D39" s="199">
        <v>166.6</v>
      </c>
      <c r="F39">
        <v>3620</v>
      </c>
      <c r="G39" s="205">
        <f>GETPIVOTDATA("Net",$B$35,"A/C Code",3620,"Departure Date",DATE(2017,5,27),"Reason for Travel","Meetings")+GETPIVOTDATA("Net",$B$35,"A/C Code",3620,"Departure Date",DATE(2017,6,28),"Reason for Travel","Industry Roadshow")+GETPIVOTDATA("Net",$B$35,"A/C Code",3620,"Departure Date",DATE(2017,7,18),"Reason for Travel","Attend Dinner &amp; Official Welcome")+GETPIVOTDATA("Net",$B$35,"A/C Code",3620,"Departure Date",DATE(2017,7,18),"Reason for Travel","Attend Dinner And Welcome")+GETPIVOTDATA("Net",$B$35,"A/C Code",3620,"Departure Date",DATE(2017,7,28),"Reason for Travel","Address Conference")</f>
        <v>177.60999999999999</v>
      </c>
      <c r="H39" t="s">
        <v>274</v>
      </c>
    </row>
    <row r="40" spans="1:17" hidden="1" x14ac:dyDescent="0.2">
      <c r="B40" s="209" t="s">
        <v>261</v>
      </c>
      <c r="C40" s="206">
        <v>3620</v>
      </c>
      <c r="D40" s="199">
        <v>7</v>
      </c>
      <c r="F40">
        <v>3635</v>
      </c>
      <c r="G40" s="205">
        <f>GETPIVOTDATA("Net",$B$35,"A/C Code",3635,"Departure Date",DATE(2017,5,27),"Reason for Travel","Meetings")+GETPIVOTDATA("Net",$B$35,"A/C Code",3635,"Departure Date",DATE(2017,6,28),"Reason for Travel","Industry Roadshow")+GETPIVOTDATA("Net",$B$35,"A/C Code",3635,"Departure Date",DATE(2017,7,18),"Reason for Travel","Attend Dinner &amp; Official Welcome")+GETPIVOTDATA("Net",$B$35,"A/C Code",3635,"Departure Date",DATE(2017,7,28),"Reason for Travel","Address Conference")</f>
        <v>814.63000000000011</v>
      </c>
      <c r="H40" t="s">
        <v>273</v>
      </c>
    </row>
    <row r="41" spans="1:17" hidden="1" x14ac:dyDescent="0.2">
      <c r="B41" s="209" t="s">
        <v>261</v>
      </c>
      <c r="C41" s="206">
        <v>3635</v>
      </c>
      <c r="D41" s="199">
        <v>159.6</v>
      </c>
      <c r="F41">
        <v>3605</v>
      </c>
      <c r="G41" s="205">
        <f>GETPIVOTDATA("Net",$B$35,"A/C Code",3605,"Departure Date",DATE(2017,7,18),"Reason for Travel","Attend Dinner &amp; Official Welcome")+GETPIVOTDATA("Net",$B$35,"A/C Code",3605,"Departure Date",DATE(2017,7,18),"Reason for Travel","Attend Dinner And Welcome")+GETPIVOTDATA("Net",$B$35,"A/C Code",3605,"Departure Date",DATE(2017,7,21),"Reason for Travel","Attend Mtg At Lincoln")+GETPIVOTDATA("Net",$B$35,"A/C Code",3605,"Departure Date",DATE(2017,7,28),"Reason for Travel","Address Conference")+GETPIVOTDATA("Net",$B$35,"A/C Code",3605,"Departure Date",DATE(2017,8,4),"Reason for Travel","Address Inzbc Conference")+GETPIVOTDATA("Net",$B$35,"A/C Code",3605,"Departure Date",DATE(2017,8,6),"Reason for Travel","Meetings")+GETPIVOTDATA("Net",$B$35,"A/C Code",3605,"Departure Date",DATE(2017,8,11),"Reason for Travel","Attend Conference")</f>
        <v>236.5</v>
      </c>
      <c r="H41" t="s">
        <v>131</v>
      </c>
    </row>
    <row r="42" spans="1:17" hidden="1" x14ac:dyDescent="0.2">
      <c r="B42" s="200">
        <v>42934</v>
      </c>
      <c r="D42" s="199">
        <v>629.68999999999994</v>
      </c>
      <c r="F42">
        <v>3610</v>
      </c>
      <c r="G42" s="205">
        <f>GETPIVOTDATA("Net",$B$35,"A/C Code",3610,"Departure Date",DATE(2017,7,18),"Reason for Travel","Attend Dinner &amp; Official Welcome")+GETPIVOTDATA("Net",$B$35,"A/C Code",3610,"Departure Date",DATE(2017,7,21),"Reason for Travel","Attend Mtg At Lincoln")+GETPIVOTDATA("Net",$B$35,"A/C Code",3610,"Departure Date",DATE(2017,7,28),"Reason for Travel","Address Conference")+GETPIVOTDATA("Net",$B$35,"A/C Code",3610,"Departure Date",DATE(2017,8,4),"Reason for Travel","Address Inzbc Conference")</f>
        <v>1818.1100000000001</v>
      </c>
      <c r="H42" t="s">
        <v>275</v>
      </c>
    </row>
    <row r="43" spans="1:17" hidden="1" x14ac:dyDescent="0.2">
      <c r="B43" s="209" t="s">
        <v>231</v>
      </c>
      <c r="C43" s="206">
        <v>3605</v>
      </c>
      <c r="D43" s="199">
        <v>8</v>
      </c>
      <c r="F43">
        <v>3705</v>
      </c>
      <c r="G43" s="205">
        <f>GETPIVOTDATA("Net",$B$35,"A/C Code",3705,"Departure Date",DATE(2017,8,6),"Reason for Travel","Meetings")+GETPIVOTDATA("Net",$B$35,"A/C Code",3705,"Departure Date",DATE(2017,8,11),"Reason for Travel","Attend Conference")</f>
        <v>18280.25</v>
      </c>
      <c r="H43" t="s">
        <v>276</v>
      </c>
    </row>
    <row r="44" spans="1:17" hidden="1" x14ac:dyDescent="0.2">
      <c r="B44" s="209" t="s">
        <v>231</v>
      </c>
      <c r="C44" s="206">
        <v>3610</v>
      </c>
      <c r="D44" s="199">
        <v>402.88</v>
      </c>
      <c r="G44" s="205">
        <f>SUM(G39:G43)</f>
        <v>21327.1</v>
      </c>
    </row>
    <row r="45" spans="1:17" hidden="1" x14ac:dyDescent="0.2">
      <c r="B45" s="209" t="s">
        <v>231</v>
      </c>
      <c r="C45" s="206">
        <v>3620</v>
      </c>
      <c r="D45" s="199">
        <v>7</v>
      </c>
      <c r="G45" s="205"/>
    </row>
    <row r="46" spans="1:17" hidden="1" x14ac:dyDescent="0.2">
      <c r="B46" s="209" t="s">
        <v>231</v>
      </c>
      <c r="C46" s="206">
        <v>3635</v>
      </c>
      <c r="D46" s="199">
        <v>53.2</v>
      </c>
      <c r="G46" s="205"/>
    </row>
    <row r="47" spans="1:17" hidden="1" x14ac:dyDescent="0.2">
      <c r="B47" s="209" t="s">
        <v>228</v>
      </c>
      <c r="C47" s="206">
        <v>3605</v>
      </c>
      <c r="D47" s="199">
        <v>9</v>
      </c>
      <c r="G47" s="205">
        <f>7+7+7+149.61+7</f>
        <v>177.61</v>
      </c>
    </row>
    <row r="48" spans="1:17" hidden="1" x14ac:dyDescent="0.2">
      <c r="B48" s="209" t="s">
        <v>228</v>
      </c>
      <c r="C48" s="206">
        <v>3620</v>
      </c>
      <c r="D48" s="199">
        <v>149.60999999999999</v>
      </c>
    </row>
    <row r="49" spans="2:4" hidden="1" x14ac:dyDescent="0.2">
      <c r="B49" s="200">
        <v>42937</v>
      </c>
      <c r="D49" s="199">
        <v>548.62</v>
      </c>
    </row>
    <row r="50" spans="2:4" hidden="1" x14ac:dyDescent="0.2">
      <c r="B50" s="209" t="s">
        <v>234</v>
      </c>
      <c r="C50" s="206">
        <v>3605</v>
      </c>
      <c r="D50" s="199">
        <v>8</v>
      </c>
    </row>
    <row r="51" spans="2:4" hidden="1" x14ac:dyDescent="0.2">
      <c r="B51" s="209" t="s">
        <v>234</v>
      </c>
      <c r="C51" s="206">
        <v>3610</v>
      </c>
      <c r="D51" s="199">
        <v>540.62</v>
      </c>
    </row>
    <row r="52" spans="2:4" hidden="1" x14ac:dyDescent="0.2">
      <c r="B52" s="200">
        <v>42944</v>
      </c>
      <c r="D52" s="199">
        <v>527.23</v>
      </c>
    </row>
    <row r="53" spans="2:4" hidden="1" x14ac:dyDescent="0.2">
      <c r="B53" s="209" t="s">
        <v>237</v>
      </c>
      <c r="C53" s="206">
        <v>3605</v>
      </c>
      <c r="D53" s="199">
        <v>8</v>
      </c>
    </row>
    <row r="54" spans="2:4" hidden="1" x14ac:dyDescent="0.2">
      <c r="B54" s="209" t="s">
        <v>237</v>
      </c>
      <c r="C54" s="206">
        <v>3610</v>
      </c>
      <c r="D54" s="199">
        <v>463.13</v>
      </c>
    </row>
    <row r="55" spans="2:4" hidden="1" x14ac:dyDescent="0.2">
      <c r="B55" s="209" t="s">
        <v>237</v>
      </c>
      <c r="C55" s="206">
        <v>3620</v>
      </c>
      <c r="D55" s="199">
        <v>7</v>
      </c>
    </row>
    <row r="56" spans="2:4" hidden="1" x14ac:dyDescent="0.2">
      <c r="B56" s="209" t="s">
        <v>237</v>
      </c>
      <c r="C56" s="206">
        <v>3635</v>
      </c>
      <c r="D56" s="199">
        <v>49.1</v>
      </c>
    </row>
    <row r="57" spans="2:4" hidden="1" x14ac:dyDescent="0.2">
      <c r="B57" s="200">
        <v>42951</v>
      </c>
      <c r="D57" s="199">
        <v>429.48</v>
      </c>
    </row>
    <row r="58" spans="2:4" hidden="1" x14ac:dyDescent="0.2">
      <c r="B58" s="209" t="s">
        <v>239</v>
      </c>
      <c r="C58" s="206">
        <v>3605</v>
      </c>
      <c r="D58" s="199">
        <v>18</v>
      </c>
    </row>
    <row r="59" spans="2:4" hidden="1" x14ac:dyDescent="0.2">
      <c r="B59" s="209" t="s">
        <v>239</v>
      </c>
      <c r="C59" s="206">
        <v>3610</v>
      </c>
      <c r="D59" s="199">
        <v>411.48</v>
      </c>
    </row>
    <row r="60" spans="2:4" hidden="1" x14ac:dyDescent="0.2">
      <c r="B60" s="200">
        <v>42953</v>
      </c>
      <c r="D60" s="199">
        <v>17850.12</v>
      </c>
    </row>
    <row r="61" spans="2:4" hidden="1" x14ac:dyDescent="0.2">
      <c r="B61" s="209" t="s">
        <v>245</v>
      </c>
      <c r="C61" s="206">
        <v>3605</v>
      </c>
      <c r="D61" s="199">
        <v>177.5</v>
      </c>
    </row>
    <row r="62" spans="2:4" hidden="1" x14ac:dyDescent="0.2">
      <c r="B62" s="209" t="s">
        <v>245</v>
      </c>
      <c r="C62" s="206">
        <v>3705</v>
      </c>
      <c r="D62" s="199">
        <v>17672.62</v>
      </c>
    </row>
    <row r="63" spans="2:4" hidden="1" x14ac:dyDescent="0.2">
      <c r="B63" s="200">
        <v>42958</v>
      </c>
      <c r="D63" s="199">
        <v>615.63</v>
      </c>
    </row>
    <row r="64" spans="2:4" hidden="1" x14ac:dyDescent="0.2">
      <c r="B64" s="209" t="s">
        <v>250</v>
      </c>
      <c r="C64" s="206">
        <v>3605</v>
      </c>
      <c r="D64" s="199">
        <v>8</v>
      </c>
    </row>
    <row r="65" spans="2:4" hidden="1" x14ac:dyDescent="0.2">
      <c r="B65" s="209" t="s">
        <v>250</v>
      </c>
      <c r="C65" s="206">
        <v>3705</v>
      </c>
      <c r="D65" s="199">
        <v>607.63</v>
      </c>
    </row>
    <row r="66" spans="2:4" hidden="1" x14ac:dyDescent="0.2">
      <c r="B66" s="200" t="s">
        <v>270</v>
      </c>
      <c r="D66" s="199">
        <v>21327.1</v>
      </c>
    </row>
  </sheetData>
  <autoFilter ref="A1:S66" xr:uid="{00000000-0009-0000-0000-000006000000}">
    <filterColumn colId="0">
      <filters>
        <filter val="3705"/>
      </filters>
    </filterColumn>
  </autoFilter>
  <pageMargins left="0.70866141732283472" right="0.70866141732283472" top="0.74803149606299213" bottom="0.74803149606299213" header="0.31496062992125984" footer="0.31496062992125984"/>
  <pageSetup paperSize="8" scale="80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R17"/>
  <sheetViews>
    <sheetView topLeftCell="F1" workbookViewId="0">
      <selection activeCell="B14" sqref="B14:B15"/>
    </sheetView>
  </sheetViews>
  <sheetFormatPr defaultRowHeight="12.75" x14ac:dyDescent="0.2"/>
  <cols>
    <col min="1" max="1" width="15.140625" bestFit="1" customWidth="1"/>
    <col min="2" max="2" width="15.28515625" bestFit="1" customWidth="1"/>
    <col min="3" max="3" width="19.85546875" bestFit="1" customWidth="1"/>
    <col min="4" max="4" width="14.140625" bestFit="1" customWidth="1"/>
    <col min="5" max="5" width="20.140625" bestFit="1" customWidth="1"/>
    <col min="6" max="6" width="8.42578125" bestFit="1" customWidth="1"/>
    <col min="7" max="7" width="32.5703125" bestFit="1" customWidth="1"/>
    <col min="8" max="8" width="26.28515625" bestFit="1" customWidth="1"/>
    <col min="9" max="9" width="22.7109375" bestFit="1" customWidth="1"/>
    <col min="10" max="10" width="5" bestFit="1" customWidth="1"/>
    <col min="11" max="11" width="22.140625" bestFit="1" customWidth="1"/>
    <col min="12" max="12" width="20.7109375" bestFit="1" customWidth="1"/>
    <col min="13" max="13" width="10.7109375" bestFit="1" customWidth="1"/>
    <col min="14" max="14" width="29.7109375" bestFit="1" customWidth="1"/>
    <col min="15" max="15" width="10.85546875" bestFit="1" customWidth="1"/>
    <col min="16" max="16" width="10.28515625" bestFit="1" customWidth="1"/>
    <col min="17" max="17" width="29.7109375" bestFit="1" customWidth="1"/>
  </cols>
  <sheetData>
    <row r="1" spans="1:18" x14ac:dyDescent="0.2">
      <c r="A1" t="s">
        <v>277</v>
      </c>
      <c r="B1" t="s">
        <v>278</v>
      </c>
      <c r="C1" t="s">
        <v>279</v>
      </c>
      <c r="D1" t="s">
        <v>280</v>
      </c>
      <c r="E1" t="s">
        <v>281</v>
      </c>
      <c r="F1" t="s">
        <v>282</v>
      </c>
      <c r="G1" t="s">
        <v>283</v>
      </c>
      <c r="H1" t="s">
        <v>284</v>
      </c>
      <c r="I1" t="s">
        <v>285</v>
      </c>
      <c r="J1" t="s">
        <v>216</v>
      </c>
      <c r="K1" t="s">
        <v>286</v>
      </c>
      <c r="L1" t="s">
        <v>287</v>
      </c>
      <c r="M1" t="s">
        <v>288</v>
      </c>
      <c r="N1" t="s">
        <v>289</v>
      </c>
      <c r="O1" t="s">
        <v>208</v>
      </c>
      <c r="P1" s="203" t="s">
        <v>290</v>
      </c>
      <c r="Q1" s="203" t="s">
        <v>291</v>
      </c>
      <c r="R1" s="211" t="s">
        <v>292</v>
      </c>
    </row>
    <row r="2" spans="1:18" x14ac:dyDescent="0.2">
      <c r="A2" s="210">
        <v>42923</v>
      </c>
      <c r="B2" s="208">
        <v>0.45416666666666666</v>
      </c>
      <c r="C2" s="210">
        <v>42923</v>
      </c>
      <c r="D2" s="210">
        <v>42947</v>
      </c>
      <c r="E2" t="s">
        <v>43</v>
      </c>
      <c r="F2" t="s">
        <v>102</v>
      </c>
      <c r="G2" t="s">
        <v>293</v>
      </c>
      <c r="H2" t="s">
        <v>294</v>
      </c>
      <c r="I2">
        <v>27.07</v>
      </c>
      <c r="J2">
        <v>4.0599999999999996</v>
      </c>
      <c r="K2">
        <v>31.13</v>
      </c>
      <c r="L2">
        <v>28.3</v>
      </c>
      <c r="M2">
        <v>1003</v>
      </c>
      <c r="N2" t="s">
        <v>295</v>
      </c>
      <c r="O2">
        <v>100</v>
      </c>
      <c r="P2" s="203" t="s">
        <v>296</v>
      </c>
      <c r="Q2" s="203" t="s">
        <v>167</v>
      </c>
      <c r="R2" s="211">
        <v>27.069565217391304</v>
      </c>
    </row>
    <row r="3" spans="1:18" x14ac:dyDescent="0.2">
      <c r="A3" s="210"/>
      <c r="B3" s="208"/>
      <c r="C3" s="210"/>
      <c r="D3" s="210"/>
    </row>
    <row r="4" spans="1:18" x14ac:dyDescent="0.2">
      <c r="A4" s="210"/>
      <c r="B4" s="208"/>
      <c r="C4" s="210"/>
      <c r="D4" s="210"/>
    </row>
    <row r="5" spans="1:18" x14ac:dyDescent="0.2">
      <c r="A5" s="210"/>
      <c r="B5" s="208"/>
      <c r="C5" s="210"/>
      <c r="D5" s="210"/>
    </row>
    <row r="6" spans="1:18" x14ac:dyDescent="0.2">
      <c r="A6" s="210"/>
      <c r="B6" s="208"/>
      <c r="C6" s="210"/>
      <c r="D6" s="210"/>
    </row>
    <row r="7" spans="1:18" x14ac:dyDescent="0.2">
      <c r="A7" s="210"/>
      <c r="B7" s="208"/>
      <c r="C7" s="210"/>
      <c r="D7" s="210"/>
    </row>
    <row r="8" spans="1:18" x14ac:dyDescent="0.2">
      <c r="A8" s="210"/>
      <c r="B8" s="208"/>
      <c r="C8" s="210"/>
      <c r="D8" s="210"/>
    </row>
    <row r="9" spans="1:18" x14ac:dyDescent="0.2">
      <c r="A9" s="210"/>
      <c r="B9" s="208"/>
      <c r="C9" s="210"/>
      <c r="D9" s="210"/>
    </row>
    <row r="10" spans="1:18" x14ac:dyDescent="0.2">
      <c r="A10" s="210"/>
      <c r="B10" s="208"/>
      <c r="C10" s="210"/>
      <c r="D10" s="210"/>
    </row>
    <row r="11" spans="1:18" x14ac:dyDescent="0.2">
      <c r="A11" s="210"/>
      <c r="B11" s="208"/>
      <c r="C11" s="210"/>
      <c r="D11" s="210"/>
    </row>
    <row r="12" spans="1:18" x14ac:dyDescent="0.2">
      <c r="A12" s="210"/>
      <c r="B12" s="208"/>
      <c r="C12" s="210"/>
      <c r="D12" s="210"/>
    </row>
    <row r="13" spans="1:18" x14ac:dyDescent="0.2">
      <c r="A13" s="210"/>
      <c r="B13" s="208"/>
      <c r="C13" s="210"/>
      <c r="D13" s="210"/>
    </row>
    <row r="14" spans="1:18" x14ac:dyDescent="0.2">
      <c r="A14" s="210"/>
      <c r="B14" s="208"/>
      <c r="C14" s="210"/>
      <c r="D14" s="210"/>
    </row>
    <row r="15" spans="1:18" x14ac:dyDescent="0.2">
      <c r="A15" s="210"/>
      <c r="B15" s="208"/>
      <c r="C15" s="210"/>
      <c r="D15" s="210"/>
    </row>
    <row r="16" spans="1:18" x14ac:dyDescent="0.2">
      <c r="A16" s="210"/>
      <c r="B16" s="208"/>
      <c r="C16" s="210"/>
      <c r="D16" s="210"/>
    </row>
    <row r="17" spans="1:4" x14ac:dyDescent="0.2">
      <c r="A17" s="210"/>
      <c r="B17" s="208"/>
      <c r="C17" s="210"/>
      <c r="D17" s="2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  <pageSetUpPr fitToPage="1"/>
  </sheetPr>
  <dimension ref="A1:P66"/>
  <sheetViews>
    <sheetView workbookViewId="0">
      <selection activeCell="B14" sqref="B14:B15"/>
    </sheetView>
  </sheetViews>
  <sheetFormatPr defaultRowHeight="12.75" x14ac:dyDescent="0.2"/>
  <cols>
    <col min="1" max="2" width="10.42578125" bestFit="1" customWidth="1"/>
    <col min="3" max="3" width="19.85546875" bestFit="1" customWidth="1"/>
    <col min="4" max="4" width="18.140625" bestFit="1" customWidth="1"/>
    <col min="5" max="5" width="14" bestFit="1" customWidth="1"/>
    <col min="6" max="6" width="87" bestFit="1" customWidth="1"/>
    <col min="7" max="7" width="10.7109375" bestFit="1" customWidth="1"/>
    <col min="8" max="8" width="7.85546875" customWidth="1"/>
    <col min="9" max="9" width="4.28515625" customWidth="1"/>
    <col min="10" max="10" width="14.28515625" bestFit="1" customWidth="1"/>
    <col min="11" max="11" width="11.140625" bestFit="1" customWidth="1"/>
    <col min="12" max="12" width="5" customWidth="1"/>
    <col min="13" max="13" width="10.28515625" bestFit="1" customWidth="1"/>
    <col min="14" max="14" width="6.5703125" customWidth="1"/>
    <col min="15" max="15" width="7.28515625" customWidth="1"/>
    <col min="16" max="16" width="29.28515625" bestFit="1" customWidth="1"/>
  </cols>
  <sheetData>
    <row r="1" spans="1:16" ht="31.5" x14ac:dyDescent="0.5">
      <c r="A1" s="207" t="s">
        <v>297</v>
      </c>
    </row>
    <row r="3" spans="1:16" ht="18" x14ac:dyDescent="0.3">
      <c r="A3" s="204" t="s">
        <v>298</v>
      </c>
    </row>
    <row r="5" spans="1:16" ht="15.75" x14ac:dyDescent="0.25">
      <c r="A5" s="202" t="s">
        <v>124</v>
      </c>
    </row>
    <row r="7" spans="1:16" x14ac:dyDescent="0.2">
      <c r="A7" s="221" t="s">
        <v>299</v>
      </c>
      <c r="B7" s="221" t="s">
        <v>300</v>
      </c>
      <c r="C7" s="221" t="s">
        <v>301</v>
      </c>
      <c r="D7" s="221" t="s">
        <v>302</v>
      </c>
      <c r="E7" s="221" t="s">
        <v>303</v>
      </c>
      <c r="F7" s="221" t="s">
        <v>304</v>
      </c>
      <c r="G7" s="221" t="s">
        <v>305</v>
      </c>
      <c r="H7" s="221" t="s">
        <v>306</v>
      </c>
      <c r="I7" s="221" t="s">
        <v>307</v>
      </c>
      <c r="J7" s="221" t="s">
        <v>308</v>
      </c>
      <c r="K7" s="221" t="s">
        <v>309</v>
      </c>
      <c r="L7" s="221" t="s">
        <v>122</v>
      </c>
      <c r="M7" s="221" t="s">
        <v>208</v>
      </c>
      <c r="N7" s="221" t="s">
        <v>209</v>
      </c>
      <c r="O7" s="221" t="s">
        <v>310</v>
      </c>
      <c r="P7" s="221" t="s">
        <v>344</v>
      </c>
    </row>
    <row r="8" spans="1:16" x14ac:dyDescent="0.2">
      <c r="A8" s="222">
        <v>42916</v>
      </c>
      <c r="B8" s="223" t="s">
        <v>311</v>
      </c>
      <c r="C8" s="224" t="s">
        <v>312</v>
      </c>
      <c r="D8" s="224" t="s">
        <v>313</v>
      </c>
      <c r="E8" s="224" t="s">
        <v>314</v>
      </c>
      <c r="F8" s="224" t="s">
        <v>315</v>
      </c>
      <c r="G8" s="225">
        <v>44</v>
      </c>
      <c r="H8" s="225">
        <v>50.6</v>
      </c>
      <c r="I8" s="225">
        <v>1</v>
      </c>
      <c r="J8" s="225">
        <v>6.6</v>
      </c>
      <c r="K8" s="225">
        <v>50.6</v>
      </c>
      <c r="L8" s="224" t="s">
        <v>316</v>
      </c>
      <c r="M8" s="224" t="s">
        <v>317</v>
      </c>
      <c r="N8" s="224" t="s">
        <v>120</v>
      </c>
      <c r="O8" s="224" t="s">
        <v>119</v>
      </c>
      <c r="P8" s="224" t="s">
        <v>273</v>
      </c>
    </row>
    <row r="9" spans="1:16" x14ac:dyDescent="0.2">
      <c r="A9" s="222">
        <v>42919</v>
      </c>
      <c r="B9" s="223" t="s">
        <v>311</v>
      </c>
      <c r="C9" s="224" t="s">
        <v>318</v>
      </c>
      <c r="D9" s="224" t="s">
        <v>313</v>
      </c>
      <c r="E9" s="224" t="s">
        <v>314</v>
      </c>
      <c r="F9" s="224" t="s">
        <v>319</v>
      </c>
      <c r="G9" s="225">
        <v>352.96</v>
      </c>
      <c r="H9" s="225">
        <v>405.9</v>
      </c>
      <c r="I9" s="225">
        <v>1</v>
      </c>
      <c r="J9" s="225">
        <v>52.94</v>
      </c>
      <c r="K9" s="225">
        <v>405.9</v>
      </c>
      <c r="L9" s="224" t="s">
        <v>320</v>
      </c>
      <c r="M9" s="224" t="s">
        <v>317</v>
      </c>
      <c r="N9" s="224" t="s">
        <v>120</v>
      </c>
      <c r="O9" s="224" t="s">
        <v>119</v>
      </c>
      <c r="P9" s="224" t="s">
        <v>345</v>
      </c>
    </row>
    <row r="10" spans="1:16" x14ac:dyDescent="0.2">
      <c r="A10" s="222">
        <v>42928</v>
      </c>
      <c r="B10" s="223" t="s">
        <v>311</v>
      </c>
      <c r="C10" s="224" t="s">
        <v>321</v>
      </c>
      <c r="D10" s="224" t="s">
        <v>313</v>
      </c>
      <c r="E10" s="224" t="s">
        <v>314</v>
      </c>
      <c r="F10" s="224" t="s">
        <v>322</v>
      </c>
      <c r="G10" s="225">
        <v>209</v>
      </c>
      <c r="H10" s="225">
        <v>209</v>
      </c>
      <c r="I10" s="225">
        <v>1</v>
      </c>
      <c r="J10" s="225">
        <v>0</v>
      </c>
      <c r="K10" s="225">
        <v>209</v>
      </c>
      <c r="L10" s="224" t="s">
        <v>323</v>
      </c>
      <c r="M10" s="224" t="s">
        <v>317</v>
      </c>
      <c r="N10" s="224" t="s">
        <v>120</v>
      </c>
      <c r="O10" s="224" t="s">
        <v>119</v>
      </c>
      <c r="P10" s="224" t="s">
        <v>346</v>
      </c>
    </row>
    <row r="11" spans="1:16" x14ac:dyDescent="0.2">
      <c r="A11" s="222">
        <v>42928</v>
      </c>
      <c r="B11" s="223" t="s">
        <v>311</v>
      </c>
      <c r="C11" s="224" t="s">
        <v>324</v>
      </c>
      <c r="D11" s="224" t="s">
        <v>325</v>
      </c>
      <c r="E11" s="224" t="s">
        <v>326</v>
      </c>
      <c r="F11" s="224" t="s">
        <v>327</v>
      </c>
      <c r="G11" s="230">
        <v>576</v>
      </c>
      <c r="H11" s="230">
        <v>576</v>
      </c>
      <c r="I11" s="230">
        <v>1</v>
      </c>
      <c r="J11" s="230">
        <v>0</v>
      </c>
      <c r="K11" s="230">
        <v>576</v>
      </c>
      <c r="L11" s="235" t="s">
        <v>316</v>
      </c>
      <c r="M11" s="235" t="s">
        <v>317</v>
      </c>
      <c r="N11" s="235" t="s">
        <v>120</v>
      </c>
      <c r="O11" s="235" t="s">
        <v>119</v>
      </c>
      <c r="P11" s="235" t="s">
        <v>273</v>
      </c>
    </row>
    <row r="12" spans="1:16" x14ac:dyDescent="0.2">
      <c r="A12" s="222">
        <v>42934</v>
      </c>
      <c r="B12" s="223" t="s">
        <v>311</v>
      </c>
      <c r="C12" s="224" t="s">
        <v>328</v>
      </c>
      <c r="D12" s="224" t="s">
        <v>313</v>
      </c>
      <c r="E12" s="224" t="s">
        <v>314</v>
      </c>
      <c r="F12" s="224" t="s">
        <v>329</v>
      </c>
      <c r="G12" s="230">
        <v>335.65</v>
      </c>
      <c r="H12" s="230">
        <v>386</v>
      </c>
      <c r="I12" s="230">
        <v>1</v>
      </c>
      <c r="J12" s="230">
        <v>50.35</v>
      </c>
      <c r="K12" s="230">
        <v>386</v>
      </c>
      <c r="L12" s="235" t="s">
        <v>330</v>
      </c>
      <c r="M12" s="235" t="s">
        <v>317</v>
      </c>
      <c r="N12" s="235" t="s">
        <v>120</v>
      </c>
      <c r="O12" s="235" t="s">
        <v>119</v>
      </c>
      <c r="P12" s="235" t="s">
        <v>360</v>
      </c>
    </row>
    <row r="13" spans="1:16" x14ac:dyDescent="0.2">
      <c r="A13" s="222">
        <v>42935</v>
      </c>
      <c r="B13" s="223" t="s">
        <v>311</v>
      </c>
      <c r="C13" s="224" t="s">
        <v>331</v>
      </c>
      <c r="D13" s="224" t="s">
        <v>313</v>
      </c>
      <c r="E13" s="224" t="s">
        <v>314</v>
      </c>
      <c r="F13" s="224" t="s">
        <v>327</v>
      </c>
      <c r="G13" s="230">
        <v>52.17</v>
      </c>
      <c r="H13" s="230">
        <v>60</v>
      </c>
      <c r="I13" s="230">
        <v>1</v>
      </c>
      <c r="J13" s="230">
        <v>7.83</v>
      </c>
      <c r="K13" s="230">
        <v>60</v>
      </c>
      <c r="L13" s="235" t="s">
        <v>316</v>
      </c>
      <c r="M13" s="235" t="s">
        <v>317</v>
      </c>
      <c r="N13" s="235" t="s">
        <v>120</v>
      </c>
      <c r="O13" s="235" t="s">
        <v>119</v>
      </c>
      <c r="P13" s="235" t="s">
        <v>273</v>
      </c>
    </row>
    <row r="14" spans="1:16" x14ac:dyDescent="0.2">
      <c r="A14" s="222">
        <v>42936</v>
      </c>
      <c r="B14" s="223" t="s">
        <v>311</v>
      </c>
      <c r="C14" s="224" t="s">
        <v>332</v>
      </c>
      <c r="D14" s="224" t="s">
        <v>313</v>
      </c>
      <c r="E14" s="224" t="s">
        <v>314</v>
      </c>
      <c r="F14" s="224" t="s">
        <v>333</v>
      </c>
      <c r="G14" s="230">
        <v>7.39</v>
      </c>
      <c r="H14" s="225">
        <v>8.5</v>
      </c>
      <c r="I14" s="225">
        <v>1</v>
      </c>
      <c r="J14" s="225">
        <v>1.1100000000000001</v>
      </c>
      <c r="K14" s="225">
        <v>8.5</v>
      </c>
      <c r="L14" s="224" t="s">
        <v>316</v>
      </c>
      <c r="M14" s="224" t="s">
        <v>317</v>
      </c>
      <c r="N14" s="224" t="s">
        <v>120</v>
      </c>
      <c r="O14" s="224" t="s">
        <v>119</v>
      </c>
      <c r="P14" s="224" t="s">
        <v>273</v>
      </c>
    </row>
    <row r="15" spans="1:16" x14ac:dyDescent="0.2">
      <c r="A15" s="222">
        <v>42937</v>
      </c>
      <c r="B15" s="223" t="s">
        <v>311</v>
      </c>
      <c r="C15" s="224" t="s">
        <v>334</v>
      </c>
      <c r="D15" s="224" t="s">
        <v>313</v>
      </c>
      <c r="E15" s="224" t="s">
        <v>314</v>
      </c>
      <c r="F15" s="224" t="s">
        <v>335</v>
      </c>
      <c r="G15" s="230">
        <v>646.09</v>
      </c>
      <c r="H15" s="225">
        <v>743</v>
      </c>
      <c r="I15" s="225">
        <v>1</v>
      </c>
      <c r="J15" s="225">
        <v>96.91</v>
      </c>
      <c r="K15" s="225">
        <v>743</v>
      </c>
      <c r="L15" s="224" t="s">
        <v>323</v>
      </c>
      <c r="M15" s="224" t="s">
        <v>317</v>
      </c>
      <c r="N15" s="224" t="s">
        <v>120</v>
      </c>
      <c r="O15" s="224" t="s">
        <v>119</v>
      </c>
      <c r="P15" s="224" t="s">
        <v>346</v>
      </c>
    </row>
    <row r="16" spans="1:16" x14ac:dyDescent="0.2">
      <c r="A16" s="222">
        <v>42944</v>
      </c>
      <c r="B16" s="223" t="s">
        <v>311</v>
      </c>
      <c r="C16" s="224" t="s">
        <v>336</v>
      </c>
      <c r="D16" s="224" t="s">
        <v>313</v>
      </c>
      <c r="E16" s="224" t="s">
        <v>314</v>
      </c>
      <c r="F16" s="224" t="s">
        <v>337</v>
      </c>
      <c r="G16" s="225">
        <v>42.61</v>
      </c>
      <c r="H16" s="225">
        <v>49</v>
      </c>
      <c r="I16" s="225">
        <v>1</v>
      </c>
      <c r="J16" s="225">
        <v>6.39</v>
      </c>
      <c r="K16" s="225">
        <v>49</v>
      </c>
      <c r="L16" s="224" t="s">
        <v>316</v>
      </c>
      <c r="M16" s="224" t="s">
        <v>317</v>
      </c>
      <c r="N16" s="224" t="s">
        <v>120</v>
      </c>
      <c r="O16" s="224" t="s">
        <v>119</v>
      </c>
      <c r="P16" s="224" t="s">
        <v>273</v>
      </c>
    </row>
    <row r="17" spans="1:16" x14ac:dyDescent="0.2">
      <c r="A17" s="222">
        <v>42944</v>
      </c>
      <c r="B17" s="223" t="s">
        <v>338</v>
      </c>
      <c r="C17" s="224" t="s">
        <v>312</v>
      </c>
      <c r="D17" s="224" t="s">
        <v>339</v>
      </c>
      <c r="E17" s="224" t="s">
        <v>326</v>
      </c>
      <c r="F17" s="224" t="s">
        <v>340</v>
      </c>
      <c r="G17" s="225">
        <v>44</v>
      </c>
      <c r="H17" s="225">
        <v>50.6</v>
      </c>
      <c r="I17" s="225">
        <v>1</v>
      </c>
      <c r="J17" s="225">
        <v>6.6</v>
      </c>
      <c r="K17" s="225">
        <v>50.6</v>
      </c>
      <c r="L17" s="224" t="s">
        <v>326</v>
      </c>
      <c r="M17" s="224" t="s">
        <v>317</v>
      </c>
      <c r="N17" s="224" t="s">
        <v>120</v>
      </c>
      <c r="O17" s="224" t="s">
        <v>119</v>
      </c>
      <c r="P17" s="224" t="s">
        <v>273</v>
      </c>
    </row>
    <row r="18" spans="1:16" x14ac:dyDescent="0.2">
      <c r="A18" s="485"/>
      <c r="B18" s="485"/>
      <c r="C18" s="485"/>
      <c r="D18" s="485"/>
      <c r="E18" s="485"/>
      <c r="F18" s="227" t="s">
        <v>341</v>
      </c>
      <c r="G18" s="228">
        <v>2309.87</v>
      </c>
      <c r="H18" s="228">
        <v>2538.6</v>
      </c>
      <c r="I18" s="1"/>
    </row>
    <row r="19" spans="1:16" x14ac:dyDescent="0.2">
      <c r="A19" s="485"/>
      <c r="B19" s="485"/>
      <c r="C19" s="485"/>
      <c r="D19" s="485"/>
      <c r="E19" s="485"/>
      <c r="F19" s="227" t="s">
        <v>342</v>
      </c>
      <c r="G19" s="225">
        <v>0</v>
      </c>
      <c r="H19" s="225">
        <v>0</v>
      </c>
      <c r="I19" s="1"/>
    </row>
    <row r="20" spans="1:16" x14ac:dyDescent="0.2">
      <c r="A20" s="485"/>
      <c r="B20" s="485"/>
      <c r="C20" s="485"/>
      <c r="D20" s="485"/>
      <c r="E20" s="485"/>
      <c r="F20" s="227" t="s">
        <v>343</v>
      </c>
      <c r="G20" s="228">
        <v>2309.87</v>
      </c>
      <c r="H20" s="228">
        <v>2538.6</v>
      </c>
      <c r="I20" s="1"/>
    </row>
    <row r="23" spans="1:16" x14ac:dyDescent="0.2">
      <c r="N23">
        <v>3635</v>
      </c>
      <c r="O23">
        <f>G8+G11+G13+G14+G16+G17-576</f>
        <v>190.16999999999996</v>
      </c>
      <c r="P23" s="224" t="s">
        <v>273</v>
      </c>
    </row>
    <row r="24" spans="1:16" x14ac:dyDescent="0.2">
      <c r="F24" s="229"/>
      <c r="N24">
        <v>3620</v>
      </c>
      <c r="O24">
        <f>G9</f>
        <v>352.96</v>
      </c>
      <c r="P24" s="224" t="s">
        <v>345</v>
      </c>
    </row>
    <row r="25" spans="1:16" x14ac:dyDescent="0.2">
      <c r="F25" s="229"/>
      <c r="N25">
        <v>3315</v>
      </c>
      <c r="O25">
        <f>G10+G15</f>
        <v>855.09</v>
      </c>
      <c r="P25" s="224" t="s">
        <v>346</v>
      </c>
    </row>
    <row r="26" spans="1:16" x14ac:dyDescent="0.2">
      <c r="F26" s="229"/>
      <c r="N26">
        <v>3435</v>
      </c>
      <c r="O26">
        <f>G12</f>
        <v>335.65</v>
      </c>
      <c r="P26" s="224" t="s">
        <v>360</v>
      </c>
    </row>
    <row r="27" spans="1:16" ht="31.5" x14ac:dyDescent="0.5">
      <c r="A27" s="238" t="s">
        <v>297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</row>
    <row r="29" spans="1:16" ht="18" x14ac:dyDescent="0.3">
      <c r="A29" s="239" t="s">
        <v>362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</row>
    <row r="31" spans="1:16" ht="15.75" x14ac:dyDescent="0.25">
      <c r="A31" s="240" t="s">
        <v>124</v>
      </c>
      <c r="B31" s="237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</row>
    <row r="33" spans="1:16" x14ac:dyDescent="0.2">
      <c r="A33" s="241" t="s">
        <v>299</v>
      </c>
      <c r="B33" s="241" t="s">
        <v>300</v>
      </c>
      <c r="C33" s="241" t="s">
        <v>301</v>
      </c>
      <c r="D33" s="241" t="s">
        <v>302</v>
      </c>
      <c r="E33" s="241" t="s">
        <v>303</v>
      </c>
      <c r="F33" s="241" t="s">
        <v>304</v>
      </c>
      <c r="G33" s="241" t="s">
        <v>305</v>
      </c>
      <c r="H33" s="241" t="s">
        <v>306</v>
      </c>
      <c r="I33" s="241" t="s">
        <v>307</v>
      </c>
      <c r="J33" s="241" t="s">
        <v>308</v>
      </c>
      <c r="K33" s="241" t="s">
        <v>309</v>
      </c>
      <c r="L33" s="241" t="s">
        <v>122</v>
      </c>
      <c r="M33" s="241" t="s">
        <v>208</v>
      </c>
      <c r="N33" s="241" t="s">
        <v>209</v>
      </c>
      <c r="O33" s="241" t="s">
        <v>310</v>
      </c>
    </row>
    <row r="34" spans="1:16" x14ac:dyDescent="0.2">
      <c r="A34" s="242">
        <v>42885</v>
      </c>
      <c r="B34" s="243" t="s">
        <v>311</v>
      </c>
      <c r="C34" s="244" t="s">
        <v>363</v>
      </c>
      <c r="D34" s="244" t="s">
        <v>313</v>
      </c>
      <c r="E34" s="244" t="s">
        <v>314</v>
      </c>
      <c r="F34" s="244" t="s">
        <v>189</v>
      </c>
      <c r="G34" s="245">
        <v>16.760000000000002</v>
      </c>
      <c r="H34" s="245">
        <v>16.760000000000002</v>
      </c>
      <c r="I34" s="245">
        <v>1</v>
      </c>
      <c r="J34" s="245">
        <v>0</v>
      </c>
      <c r="K34" s="245">
        <v>16.760000000000002</v>
      </c>
      <c r="L34" s="244" t="s">
        <v>364</v>
      </c>
      <c r="M34" s="244" t="s">
        <v>317</v>
      </c>
      <c r="N34" s="244" t="s">
        <v>120</v>
      </c>
      <c r="O34" s="244" t="s">
        <v>119</v>
      </c>
      <c r="P34" s="233" t="s">
        <v>398</v>
      </c>
    </row>
    <row r="35" spans="1:16" x14ac:dyDescent="0.2">
      <c r="A35" s="242">
        <v>42885</v>
      </c>
      <c r="B35" s="243" t="s">
        <v>311</v>
      </c>
      <c r="C35" s="244" t="s">
        <v>365</v>
      </c>
      <c r="D35" s="244" t="s">
        <v>313</v>
      </c>
      <c r="E35" s="244" t="s">
        <v>314</v>
      </c>
      <c r="F35" s="244" t="s">
        <v>188</v>
      </c>
      <c r="G35" s="245">
        <v>65.650000000000006</v>
      </c>
      <c r="H35" s="245">
        <v>65.650000000000006</v>
      </c>
      <c r="I35" s="245">
        <v>1</v>
      </c>
      <c r="J35" s="245">
        <v>0</v>
      </c>
      <c r="K35" s="245">
        <v>65.650000000000006</v>
      </c>
      <c r="L35" s="244" t="s">
        <v>364</v>
      </c>
      <c r="M35" s="244" t="s">
        <v>317</v>
      </c>
      <c r="N35" s="244" t="s">
        <v>120</v>
      </c>
      <c r="O35" s="244" t="s">
        <v>119</v>
      </c>
      <c r="P35" s="233" t="s">
        <v>398</v>
      </c>
    </row>
    <row r="36" spans="1:16" x14ac:dyDescent="0.2">
      <c r="A36" s="242">
        <v>42886</v>
      </c>
      <c r="B36" s="243" t="s">
        <v>311</v>
      </c>
      <c r="C36" s="244" t="s">
        <v>366</v>
      </c>
      <c r="D36" s="244" t="s">
        <v>313</v>
      </c>
      <c r="E36" s="244" t="s">
        <v>314</v>
      </c>
      <c r="F36" s="244" t="s">
        <v>190</v>
      </c>
      <c r="G36" s="245">
        <v>30.58</v>
      </c>
      <c r="H36" s="245">
        <v>30.58</v>
      </c>
      <c r="I36" s="245">
        <v>1</v>
      </c>
      <c r="J36" s="245">
        <v>0</v>
      </c>
      <c r="K36" s="245">
        <v>30.58</v>
      </c>
      <c r="L36" s="244" t="s">
        <v>364</v>
      </c>
      <c r="M36" s="244" t="s">
        <v>317</v>
      </c>
      <c r="N36" s="244" t="s">
        <v>120</v>
      </c>
      <c r="O36" s="244" t="s">
        <v>119</v>
      </c>
      <c r="P36" s="233" t="s">
        <v>398</v>
      </c>
    </row>
    <row r="37" spans="1:16" x14ac:dyDescent="0.2">
      <c r="A37" s="242">
        <v>42890</v>
      </c>
      <c r="B37" s="243" t="s">
        <v>311</v>
      </c>
      <c r="C37" s="244" t="s">
        <v>367</v>
      </c>
      <c r="D37" s="244" t="s">
        <v>313</v>
      </c>
      <c r="E37" s="244" t="s">
        <v>314</v>
      </c>
      <c r="F37" s="244" t="s">
        <v>368</v>
      </c>
      <c r="G37" s="246">
        <v>3432.08</v>
      </c>
      <c r="H37" s="246">
        <v>3432.08</v>
      </c>
      <c r="I37" s="245">
        <v>1</v>
      </c>
      <c r="J37" s="245">
        <v>0</v>
      </c>
      <c r="K37" s="246">
        <v>3432.08</v>
      </c>
      <c r="L37" s="244" t="s">
        <v>364</v>
      </c>
      <c r="M37" s="244" t="s">
        <v>317</v>
      </c>
      <c r="N37" s="244" t="s">
        <v>120</v>
      </c>
      <c r="O37" s="244" t="s">
        <v>119</v>
      </c>
      <c r="P37" s="233" t="s">
        <v>398</v>
      </c>
    </row>
    <row r="38" spans="1:16" x14ac:dyDescent="0.2">
      <c r="A38" s="242">
        <v>42900</v>
      </c>
      <c r="B38" s="243" t="s">
        <v>311</v>
      </c>
      <c r="C38" s="244" t="s">
        <v>331</v>
      </c>
      <c r="D38" s="244" t="s">
        <v>313</v>
      </c>
      <c r="E38" s="244" t="s">
        <v>314</v>
      </c>
      <c r="F38" s="244" t="s">
        <v>369</v>
      </c>
      <c r="G38" s="288">
        <v>33.909999999999997</v>
      </c>
      <c r="H38" s="245">
        <v>39</v>
      </c>
      <c r="I38" s="245">
        <v>1</v>
      </c>
      <c r="J38" s="245">
        <v>5.09</v>
      </c>
      <c r="K38" s="245">
        <v>39</v>
      </c>
      <c r="L38" s="244" t="s">
        <v>316</v>
      </c>
      <c r="M38" s="244" t="s">
        <v>317</v>
      </c>
      <c r="N38" s="244" t="s">
        <v>120</v>
      </c>
      <c r="O38" s="244" t="s">
        <v>119</v>
      </c>
      <c r="P38" s="233" t="s">
        <v>396</v>
      </c>
    </row>
    <row r="39" spans="1:16" x14ac:dyDescent="0.2">
      <c r="A39" s="242">
        <v>42901</v>
      </c>
      <c r="B39" s="243" t="s">
        <v>311</v>
      </c>
      <c r="C39" s="244" t="s">
        <v>370</v>
      </c>
      <c r="D39" s="244" t="s">
        <v>313</v>
      </c>
      <c r="E39" s="244" t="s">
        <v>314</v>
      </c>
      <c r="F39" s="244" t="s">
        <v>371</v>
      </c>
      <c r="G39" s="245">
        <v>20.93</v>
      </c>
      <c r="H39" s="245">
        <v>24.07</v>
      </c>
      <c r="I39" s="245">
        <v>1</v>
      </c>
      <c r="J39" s="245">
        <v>3.14</v>
      </c>
      <c r="K39" s="245">
        <v>24.07</v>
      </c>
      <c r="L39" s="244" t="s">
        <v>320</v>
      </c>
      <c r="M39" s="244" t="s">
        <v>317</v>
      </c>
      <c r="N39" s="244" t="s">
        <v>120</v>
      </c>
      <c r="O39" s="244" t="s">
        <v>119</v>
      </c>
      <c r="P39" s="233" t="s">
        <v>397</v>
      </c>
    </row>
    <row r="40" spans="1:16" x14ac:dyDescent="0.2">
      <c r="A40" s="242">
        <v>42902</v>
      </c>
      <c r="B40" s="243" t="s">
        <v>311</v>
      </c>
      <c r="C40" s="244" t="s">
        <v>372</v>
      </c>
      <c r="D40" s="244" t="s">
        <v>313</v>
      </c>
      <c r="E40" s="244" t="s">
        <v>314</v>
      </c>
      <c r="F40" s="244" t="s">
        <v>178</v>
      </c>
      <c r="G40" s="288">
        <v>4.3499999999999996</v>
      </c>
      <c r="H40" s="245">
        <v>5</v>
      </c>
      <c r="I40" s="245">
        <v>1</v>
      </c>
      <c r="J40" s="245">
        <v>0.65</v>
      </c>
      <c r="K40" s="245">
        <v>5</v>
      </c>
      <c r="L40" s="244" t="s">
        <v>316</v>
      </c>
      <c r="M40" s="244" t="s">
        <v>317</v>
      </c>
      <c r="N40" s="244" t="s">
        <v>120</v>
      </c>
      <c r="O40" s="244" t="s">
        <v>119</v>
      </c>
      <c r="P40" s="233" t="s">
        <v>396</v>
      </c>
    </row>
    <row r="41" spans="1:16" x14ac:dyDescent="0.2">
      <c r="A41" s="242">
        <v>42902</v>
      </c>
      <c r="B41" s="243" t="s">
        <v>311</v>
      </c>
      <c r="C41" s="244" t="s">
        <v>331</v>
      </c>
      <c r="D41" s="244" t="s">
        <v>313</v>
      </c>
      <c r="E41" s="244" t="s">
        <v>314</v>
      </c>
      <c r="F41" s="244" t="s">
        <v>373</v>
      </c>
      <c r="G41" s="288">
        <v>42.61</v>
      </c>
      <c r="H41" s="245">
        <v>49</v>
      </c>
      <c r="I41" s="245">
        <v>1</v>
      </c>
      <c r="J41" s="245">
        <v>6.39</v>
      </c>
      <c r="K41" s="245">
        <v>49</v>
      </c>
      <c r="L41" s="244" t="s">
        <v>316</v>
      </c>
      <c r="M41" s="244" t="s">
        <v>317</v>
      </c>
      <c r="N41" s="244" t="s">
        <v>120</v>
      </c>
      <c r="O41" s="244" t="s">
        <v>119</v>
      </c>
      <c r="P41" s="233" t="s">
        <v>396</v>
      </c>
    </row>
    <row r="42" spans="1:16" x14ac:dyDescent="0.2">
      <c r="A42" s="242">
        <v>42902</v>
      </c>
      <c r="B42" s="243" t="s">
        <v>311</v>
      </c>
      <c r="C42" s="244" t="s">
        <v>312</v>
      </c>
      <c r="D42" s="244" t="s">
        <v>313</v>
      </c>
      <c r="E42" s="244" t="s">
        <v>314</v>
      </c>
      <c r="F42" s="244" t="s">
        <v>374</v>
      </c>
      <c r="G42" s="245">
        <v>44</v>
      </c>
      <c r="H42" s="245">
        <v>50.6</v>
      </c>
      <c r="I42" s="245">
        <v>1</v>
      </c>
      <c r="J42" s="245">
        <v>6.6</v>
      </c>
      <c r="K42" s="245">
        <v>50.6</v>
      </c>
      <c r="L42" s="244" t="s">
        <v>320</v>
      </c>
      <c r="M42" s="244" t="s">
        <v>317</v>
      </c>
      <c r="N42" s="244" t="s">
        <v>120</v>
      </c>
      <c r="O42" s="244" t="s">
        <v>119</v>
      </c>
      <c r="P42" s="233" t="s">
        <v>397</v>
      </c>
    </row>
    <row r="43" spans="1:16" x14ac:dyDescent="0.2">
      <c r="A43" s="242">
        <v>42906</v>
      </c>
      <c r="B43" s="243" t="s">
        <v>311</v>
      </c>
      <c r="C43" s="244" t="s">
        <v>331</v>
      </c>
      <c r="D43" s="244" t="s">
        <v>313</v>
      </c>
      <c r="E43" s="244" t="s">
        <v>314</v>
      </c>
      <c r="F43" s="244" t="s">
        <v>169</v>
      </c>
      <c r="G43" s="245">
        <v>42.61</v>
      </c>
      <c r="H43" s="245">
        <v>49</v>
      </c>
      <c r="I43" s="245">
        <v>1</v>
      </c>
      <c r="J43" s="245">
        <v>6.39</v>
      </c>
      <c r="K43" s="245">
        <v>49</v>
      </c>
      <c r="L43" s="244" t="s">
        <v>375</v>
      </c>
      <c r="M43" s="244" t="s">
        <v>317</v>
      </c>
      <c r="N43" s="244" t="s">
        <v>120</v>
      </c>
      <c r="O43" s="244" t="s">
        <v>119</v>
      </c>
      <c r="P43" s="233" t="s">
        <v>399</v>
      </c>
    </row>
    <row r="44" spans="1:16" x14ac:dyDescent="0.2">
      <c r="A44" s="242">
        <v>42905</v>
      </c>
      <c r="B44" s="243" t="s">
        <v>311</v>
      </c>
      <c r="C44" s="244" t="s">
        <v>376</v>
      </c>
      <c r="D44" s="244" t="s">
        <v>313</v>
      </c>
      <c r="E44" s="244" t="s">
        <v>314</v>
      </c>
      <c r="F44" s="244" t="s">
        <v>377</v>
      </c>
      <c r="G44" s="245">
        <v>15.65</v>
      </c>
      <c r="H44" s="245">
        <v>18</v>
      </c>
      <c r="I44" s="245">
        <v>1</v>
      </c>
      <c r="J44" s="245">
        <v>2.35</v>
      </c>
      <c r="K44" s="245">
        <v>18</v>
      </c>
      <c r="L44" s="244" t="s">
        <v>320</v>
      </c>
      <c r="M44" s="244" t="s">
        <v>317</v>
      </c>
      <c r="N44" s="244" t="s">
        <v>120</v>
      </c>
      <c r="O44" s="244" t="s">
        <v>119</v>
      </c>
      <c r="P44" s="233" t="s">
        <v>397</v>
      </c>
    </row>
    <row r="45" spans="1:16" x14ac:dyDescent="0.2">
      <c r="A45" s="242">
        <v>42908</v>
      </c>
      <c r="B45" s="243" t="s">
        <v>311</v>
      </c>
      <c r="C45" s="244" t="s">
        <v>331</v>
      </c>
      <c r="D45" s="244" t="s">
        <v>313</v>
      </c>
      <c r="E45" s="244" t="s">
        <v>314</v>
      </c>
      <c r="F45" s="244" t="s">
        <v>170</v>
      </c>
      <c r="G45" s="245">
        <v>42.61</v>
      </c>
      <c r="H45" s="245">
        <v>49</v>
      </c>
      <c r="I45" s="245">
        <v>1</v>
      </c>
      <c r="J45" s="245">
        <v>6.39</v>
      </c>
      <c r="K45" s="245">
        <v>49</v>
      </c>
      <c r="L45" s="244" t="s">
        <v>375</v>
      </c>
      <c r="M45" s="244" t="s">
        <v>317</v>
      </c>
      <c r="N45" s="244" t="s">
        <v>120</v>
      </c>
      <c r="O45" s="244" t="s">
        <v>119</v>
      </c>
      <c r="P45" s="233" t="s">
        <v>399</v>
      </c>
    </row>
    <row r="46" spans="1:16" x14ac:dyDescent="0.2">
      <c r="A46" s="242">
        <v>42909</v>
      </c>
      <c r="B46" s="243" t="s">
        <v>311</v>
      </c>
      <c r="C46" s="244" t="s">
        <v>378</v>
      </c>
      <c r="D46" s="244" t="s">
        <v>313</v>
      </c>
      <c r="E46" s="244" t="s">
        <v>314</v>
      </c>
      <c r="F46" s="244" t="s">
        <v>148</v>
      </c>
      <c r="G46" s="245">
        <v>17.39</v>
      </c>
      <c r="H46" s="245">
        <v>20</v>
      </c>
      <c r="I46" s="245">
        <v>1</v>
      </c>
      <c r="J46" s="245">
        <v>2.61</v>
      </c>
      <c r="K46" s="245">
        <v>20</v>
      </c>
      <c r="L46" s="244" t="s">
        <v>320</v>
      </c>
      <c r="M46" s="244" t="s">
        <v>317</v>
      </c>
      <c r="N46" s="244" t="s">
        <v>120</v>
      </c>
      <c r="O46" s="244" t="s">
        <v>119</v>
      </c>
      <c r="P46" s="233" t="s">
        <v>397</v>
      </c>
    </row>
    <row r="47" spans="1:16" x14ac:dyDescent="0.2">
      <c r="A47" s="242">
        <v>42909</v>
      </c>
      <c r="B47" s="243" t="s">
        <v>311</v>
      </c>
      <c r="C47" s="244" t="s">
        <v>331</v>
      </c>
      <c r="D47" s="244" t="s">
        <v>313</v>
      </c>
      <c r="E47" s="244" t="s">
        <v>314</v>
      </c>
      <c r="F47" s="244" t="s">
        <v>379</v>
      </c>
      <c r="G47" s="245">
        <v>42.61</v>
      </c>
      <c r="H47" s="245">
        <v>49</v>
      </c>
      <c r="I47" s="245">
        <v>1</v>
      </c>
      <c r="J47" s="245">
        <v>6.39</v>
      </c>
      <c r="K47" s="245">
        <v>49</v>
      </c>
      <c r="L47" s="244" t="s">
        <v>375</v>
      </c>
      <c r="M47" s="244" t="s">
        <v>317</v>
      </c>
      <c r="N47" s="244" t="s">
        <v>120</v>
      </c>
      <c r="O47" s="244" t="s">
        <v>119</v>
      </c>
      <c r="P47" s="233" t="s">
        <v>399</v>
      </c>
    </row>
    <row r="48" spans="1:16" x14ac:dyDescent="0.2">
      <c r="A48" s="242">
        <v>42913</v>
      </c>
      <c r="B48" s="243" t="s">
        <v>311</v>
      </c>
      <c r="C48" s="244" t="s">
        <v>331</v>
      </c>
      <c r="D48" s="244" t="s">
        <v>313</v>
      </c>
      <c r="E48" s="244" t="s">
        <v>314</v>
      </c>
      <c r="F48" s="244" t="s">
        <v>149</v>
      </c>
      <c r="G48" s="245">
        <v>42.61</v>
      </c>
      <c r="H48" s="245">
        <v>49</v>
      </c>
      <c r="I48" s="245">
        <v>1</v>
      </c>
      <c r="J48" s="245">
        <v>6.39</v>
      </c>
      <c r="K48" s="245">
        <v>49</v>
      </c>
      <c r="L48" s="244" t="s">
        <v>320</v>
      </c>
      <c r="M48" s="244" t="s">
        <v>317</v>
      </c>
      <c r="N48" s="244" t="s">
        <v>120</v>
      </c>
      <c r="O48" s="244" t="s">
        <v>119</v>
      </c>
      <c r="P48" s="233" t="s">
        <v>397</v>
      </c>
    </row>
    <row r="49" spans="1:16" x14ac:dyDescent="0.2">
      <c r="A49" s="242">
        <v>42913</v>
      </c>
      <c r="B49" s="243" t="s">
        <v>311</v>
      </c>
      <c r="C49" s="244" t="s">
        <v>318</v>
      </c>
      <c r="D49" s="244" t="s">
        <v>313</v>
      </c>
      <c r="E49" s="244" t="s">
        <v>314</v>
      </c>
      <c r="F49" s="244" t="s">
        <v>380</v>
      </c>
      <c r="G49" s="245">
        <v>176.52</v>
      </c>
      <c r="H49" s="245">
        <v>203</v>
      </c>
      <c r="I49" s="245">
        <v>1</v>
      </c>
      <c r="J49" s="245">
        <v>26.48</v>
      </c>
      <c r="K49" s="245">
        <v>203</v>
      </c>
      <c r="L49" s="244" t="s">
        <v>320</v>
      </c>
      <c r="M49" s="244" t="s">
        <v>317</v>
      </c>
      <c r="N49" s="244" t="s">
        <v>120</v>
      </c>
      <c r="O49" s="244" t="s">
        <v>119</v>
      </c>
      <c r="P49" s="233" t="s">
        <v>397</v>
      </c>
    </row>
    <row r="50" spans="1:16" x14ac:dyDescent="0.2">
      <c r="A50" s="242">
        <v>42914</v>
      </c>
      <c r="B50" s="243" t="s">
        <v>311</v>
      </c>
      <c r="C50" s="244" t="s">
        <v>381</v>
      </c>
      <c r="D50" s="244" t="s">
        <v>313</v>
      </c>
      <c r="E50" s="244" t="s">
        <v>314</v>
      </c>
      <c r="F50" s="244" t="s">
        <v>382</v>
      </c>
      <c r="G50" s="245">
        <v>15.65</v>
      </c>
      <c r="H50" s="245">
        <v>18</v>
      </c>
      <c r="I50" s="245">
        <v>1</v>
      </c>
      <c r="J50" s="245">
        <v>2.35</v>
      </c>
      <c r="K50" s="245">
        <v>18</v>
      </c>
      <c r="L50" s="244" t="s">
        <v>320</v>
      </c>
      <c r="M50" s="244" t="s">
        <v>317</v>
      </c>
      <c r="N50" s="244" t="s">
        <v>120</v>
      </c>
      <c r="O50" s="244" t="s">
        <v>119</v>
      </c>
      <c r="P50" s="233" t="s">
        <v>397</v>
      </c>
    </row>
    <row r="51" spans="1:16" x14ac:dyDescent="0.2">
      <c r="A51" s="242">
        <v>42914</v>
      </c>
      <c r="B51" s="243" t="s">
        <v>311</v>
      </c>
      <c r="C51" s="244" t="s">
        <v>383</v>
      </c>
      <c r="D51" s="244" t="s">
        <v>313</v>
      </c>
      <c r="E51" s="244" t="s">
        <v>314</v>
      </c>
      <c r="F51" s="244" t="s">
        <v>384</v>
      </c>
      <c r="G51" s="245">
        <v>43.04</v>
      </c>
      <c r="H51" s="245">
        <v>49.5</v>
      </c>
      <c r="I51" s="245">
        <v>1</v>
      </c>
      <c r="J51" s="245">
        <v>6.46</v>
      </c>
      <c r="K51" s="245">
        <v>49.5</v>
      </c>
      <c r="L51" s="244" t="s">
        <v>320</v>
      </c>
      <c r="M51" s="244" t="s">
        <v>317</v>
      </c>
      <c r="N51" s="244" t="s">
        <v>120</v>
      </c>
      <c r="O51" s="244" t="s">
        <v>119</v>
      </c>
      <c r="P51" s="233" t="s">
        <v>397</v>
      </c>
    </row>
    <row r="52" spans="1:16" x14ac:dyDescent="0.2">
      <c r="A52" s="242">
        <v>42915</v>
      </c>
      <c r="B52" s="243" t="s">
        <v>311</v>
      </c>
      <c r="C52" s="244" t="s">
        <v>385</v>
      </c>
      <c r="D52" s="244" t="s">
        <v>313</v>
      </c>
      <c r="E52" s="244" t="s">
        <v>314</v>
      </c>
      <c r="F52" s="244" t="s">
        <v>386</v>
      </c>
      <c r="G52" s="245">
        <v>14.35</v>
      </c>
      <c r="H52" s="245">
        <v>16.5</v>
      </c>
      <c r="I52" s="245">
        <v>1</v>
      </c>
      <c r="J52" s="245">
        <v>2.15</v>
      </c>
      <c r="K52" s="245">
        <v>16.5</v>
      </c>
      <c r="L52" s="244" t="s">
        <v>320</v>
      </c>
      <c r="M52" s="244" t="s">
        <v>317</v>
      </c>
      <c r="N52" s="244" t="s">
        <v>120</v>
      </c>
      <c r="O52" s="244" t="s">
        <v>119</v>
      </c>
      <c r="P52" s="233" t="s">
        <v>397</v>
      </c>
    </row>
    <row r="53" spans="1:16" x14ac:dyDescent="0.2">
      <c r="A53" s="242">
        <v>42915</v>
      </c>
      <c r="B53" s="243" t="s">
        <v>311</v>
      </c>
      <c r="C53" s="244" t="s">
        <v>387</v>
      </c>
      <c r="D53" s="244" t="s">
        <v>313</v>
      </c>
      <c r="E53" s="244" t="s">
        <v>314</v>
      </c>
      <c r="F53" s="244" t="s">
        <v>388</v>
      </c>
      <c r="G53" s="245">
        <v>14.78</v>
      </c>
      <c r="H53" s="245">
        <v>17</v>
      </c>
      <c r="I53" s="245">
        <v>1</v>
      </c>
      <c r="J53" s="245">
        <v>2.2200000000000002</v>
      </c>
      <c r="K53" s="245">
        <v>17</v>
      </c>
      <c r="L53" s="244" t="s">
        <v>320</v>
      </c>
      <c r="M53" s="244" t="s">
        <v>317</v>
      </c>
      <c r="N53" s="244" t="s">
        <v>120</v>
      </c>
      <c r="O53" s="244" t="s">
        <v>119</v>
      </c>
      <c r="P53" s="233" t="s">
        <v>397</v>
      </c>
    </row>
    <row r="54" spans="1:16" x14ac:dyDescent="0.2">
      <c r="A54" s="242">
        <v>42916</v>
      </c>
      <c r="B54" s="243" t="s">
        <v>311</v>
      </c>
      <c r="C54" s="244" t="s">
        <v>372</v>
      </c>
      <c r="D54" s="244" t="s">
        <v>313</v>
      </c>
      <c r="E54" s="244" t="s">
        <v>314</v>
      </c>
      <c r="F54" s="244" t="s">
        <v>389</v>
      </c>
      <c r="G54" s="288">
        <v>6.96</v>
      </c>
      <c r="H54" s="245">
        <v>8</v>
      </c>
      <c r="I54" s="245">
        <v>1</v>
      </c>
      <c r="J54" s="245">
        <v>1.04</v>
      </c>
      <c r="K54" s="245">
        <v>8</v>
      </c>
      <c r="L54" s="244" t="s">
        <v>316</v>
      </c>
      <c r="M54" s="244" t="s">
        <v>317</v>
      </c>
      <c r="N54" s="244" t="s">
        <v>120</v>
      </c>
      <c r="O54" s="244" t="s">
        <v>119</v>
      </c>
      <c r="P54" s="233" t="s">
        <v>396</v>
      </c>
    </row>
    <row r="55" spans="1:16" x14ac:dyDescent="0.2">
      <c r="A55" s="242">
        <v>42916</v>
      </c>
      <c r="B55" s="243" t="s">
        <v>311</v>
      </c>
      <c r="C55" s="244" t="s">
        <v>390</v>
      </c>
      <c r="D55" s="244" t="s">
        <v>313</v>
      </c>
      <c r="E55" s="244" t="s">
        <v>314</v>
      </c>
      <c r="F55" s="244" t="s">
        <v>391</v>
      </c>
      <c r="G55" s="245">
        <v>16.09</v>
      </c>
      <c r="H55" s="245">
        <v>18.5</v>
      </c>
      <c r="I55" s="245">
        <v>1</v>
      </c>
      <c r="J55" s="245">
        <v>2.41</v>
      </c>
      <c r="K55" s="245">
        <v>18.5</v>
      </c>
      <c r="L55" s="244" t="s">
        <v>320</v>
      </c>
      <c r="M55" s="244" t="s">
        <v>317</v>
      </c>
      <c r="N55" s="244" t="s">
        <v>120</v>
      </c>
      <c r="O55" s="244" t="s">
        <v>119</v>
      </c>
      <c r="P55" s="233" t="s">
        <v>397</v>
      </c>
    </row>
    <row r="56" spans="1:16" x14ac:dyDescent="0.2">
      <c r="A56" s="242">
        <v>42916</v>
      </c>
      <c r="B56" s="243" t="s">
        <v>311</v>
      </c>
      <c r="C56" s="244" t="s">
        <v>392</v>
      </c>
      <c r="D56" s="244" t="s">
        <v>313</v>
      </c>
      <c r="E56" s="244" t="s">
        <v>314</v>
      </c>
      <c r="F56" s="244" t="s">
        <v>393</v>
      </c>
      <c r="G56" s="288">
        <v>17.559999999999999</v>
      </c>
      <c r="H56" s="245">
        <v>20.190000000000001</v>
      </c>
      <c r="I56" s="245">
        <v>1</v>
      </c>
      <c r="J56" s="245">
        <v>2.63</v>
      </c>
      <c r="K56" s="245">
        <v>20.190000000000001</v>
      </c>
      <c r="L56" s="244" t="s">
        <v>316</v>
      </c>
      <c r="M56" s="244" t="s">
        <v>317</v>
      </c>
      <c r="N56" s="244" t="s">
        <v>120</v>
      </c>
      <c r="O56" s="244" t="s">
        <v>119</v>
      </c>
      <c r="P56" s="233" t="s">
        <v>396</v>
      </c>
    </row>
    <row r="57" spans="1:16" x14ac:dyDescent="0.2">
      <c r="A57" s="242">
        <v>42916</v>
      </c>
      <c r="B57" s="243" t="s">
        <v>311</v>
      </c>
      <c r="C57" s="244" t="s">
        <v>394</v>
      </c>
      <c r="D57" s="244" t="s">
        <v>313</v>
      </c>
      <c r="E57" s="244" t="s">
        <v>314</v>
      </c>
      <c r="F57" s="244" t="s">
        <v>395</v>
      </c>
      <c r="G57" s="245">
        <v>23.04</v>
      </c>
      <c r="H57" s="245">
        <v>26.5</v>
      </c>
      <c r="I57" s="245">
        <v>1</v>
      </c>
      <c r="J57" s="245">
        <v>3.46</v>
      </c>
      <c r="K57" s="245">
        <v>26.5</v>
      </c>
      <c r="L57" s="244" t="s">
        <v>320</v>
      </c>
      <c r="M57" s="244" t="s">
        <v>317</v>
      </c>
      <c r="N57" s="244" t="s">
        <v>120</v>
      </c>
      <c r="O57" s="244" t="s">
        <v>119</v>
      </c>
      <c r="P57" s="233" t="s">
        <v>397</v>
      </c>
    </row>
    <row r="58" spans="1:16" ht="15" x14ac:dyDescent="0.25">
      <c r="A58" s="484"/>
      <c r="B58" s="484"/>
      <c r="C58" s="484"/>
      <c r="D58" s="484"/>
      <c r="E58" s="484"/>
      <c r="F58" s="248" t="s">
        <v>341</v>
      </c>
      <c r="G58" s="246">
        <v>4222.34</v>
      </c>
      <c r="H58" s="246">
        <v>4323.93</v>
      </c>
      <c r="I58" s="247"/>
      <c r="J58" s="237"/>
      <c r="K58" s="237"/>
      <c r="L58" s="237"/>
      <c r="M58" s="237"/>
      <c r="N58" s="237"/>
      <c r="O58" s="237"/>
    </row>
    <row r="59" spans="1:16" ht="15" x14ac:dyDescent="0.25">
      <c r="A59" s="484"/>
      <c r="B59" s="484"/>
      <c r="C59" s="484"/>
      <c r="D59" s="484"/>
      <c r="E59" s="484"/>
      <c r="F59" s="248" t="s">
        <v>342</v>
      </c>
      <c r="G59" s="245">
        <v>0</v>
      </c>
      <c r="H59" s="245">
        <v>0</v>
      </c>
      <c r="I59" s="247"/>
    </row>
    <row r="60" spans="1:16" ht="15" x14ac:dyDescent="0.25">
      <c r="A60" s="484"/>
      <c r="B60" s="484"/>
      <c r="C60" s="484"/>
      <c r="D60" s="484"/>
      <c r="E60" s="484"/>
      <c r="F60" s="248" t="s">
        <v>343</v>
      </c>
      <c r="G60" s="246">
        <v>4222.34</v>
      </c>
      <c r="H60" s="246">
        <v>4323.93</v>
      </c>
      <c r="I60" s="247"/>
    </row>
    <row r="62" spans="1:16" x14ac:dyDescent="0.2">
      <c r="J62" s="205">
        <f>G34+G35+G36+G37</f>
        <v>3545.0699999999997</v>
      </c>
      <c r="K62">
        <v>3710</v>
      </c>
    </row>
    <row r="63" spans="1:16" x14ac:dyDescent="0.2">
      <c r="J63">
        <f>G38+G40+G41+G54+G56</f>
        <v>105.39</v>
      </c>
      <c r="K63">
        <v>3635</v>
      </c>
    </row>
    <row r="64" spans="1:16" x14ac:dyDescent="0.2">
      <c r="J64">
        <f>G39+G42+G44+G46+G48+G49+G50+G51+G52+G53+G55+G57</f>
        <v>444.05</v>
      </c>
      <c r="K64">
        <v>3620</v>
      </c>
    </row>
    <row r="65" spans="10:11" x14ac:dyDescent="0.2">
      <c r="J65">
        <f>G43+G47+G45</f>
        <v>127.83</v>
      </c>
      <c r="K65">
        <v>3630</v>
      </c>
    </row>
    <row r="66" spans="10:11" x14ac:dyDescent="0.2">
      <c r="J66" s="205">
        <f>SUM(J62:J65)</f>
        <v>4222.34</v>
      </c>
    </row>
  </sheetData>
  <mergeCells count="6">
    <mergeCell ref="A60:E60"/>
    <mergeCell ref="A18:E18"/>
    <mergeCell ref="A19:E19"/>
    <mergeCell ref="A20:E20"/>
    <mergeCell ref="A58:E58"/>
    <mergeCell ref="A59:E59"/>
  </mergeCells>
  <pageMargins left="0.7" right="0.7" top="0.75" bottom="0.75" header="0.3" footer="0.3"/>
  <pageSetup paperSize="9"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Spreadsheet" ma:contentTypeID="0x0101005496552013C0BA46BE88192D5C6EB20B009CDED344C2374474AE96CC935068FE7100D5B88F47BA92E64CB522E2E3074B33A8" ma:contentTypeVersion="12" ma:contentTypeDescription="Create a new Excel Spreadsheet" ma:contentTypeScope="" ma:versionID="27ca241d5e2120b6a7a794f1a96450e3">
  <xsd:schema xmlns:xsd="http://www.w3.org/2001/XMLSchema" xmlns:xs="http://www.w3.org/2001/XMLSchema" xmlns:p="http://schemas.microsoft.com/office/2006/metadata/properties" xmlns:ns3="01be4277-2979-4a68-876d-b92b25fceece" xmlns:ns4="40d8fdca-c031-4ede-bd83-986bd3499c4f" targetNamespace="http://schemas.microsoft.com/office/2006/metadata/properties" ma:root="true" ma:fieldsID="4c4d12130ab17dd44cc6aba69850691d" ns3:_="" ns4:_="">
    <xsd:import namespace="01be4277-2979-4a68-876d-b92b25fceece"/>
    <xsd:import namespace="40d8fdca-c031-4ede-bd83-986bd3499c4f"/>
    <xsd:element name="properties">
      <xsd:complexType>
        <xsd:sequence>
          <xsd:element name="documentManagement">
            <xsd:complexType>
              <xsd:all>
                <xsd:element ref="ns3:C3TopicNote" minOccurs="0"/>
                <xsd:element ref="ns4:TaxCatchAll" minOccurs="0"/>
                <xsd:element ref="ns4:TaxCatchAllLabel" minOccurs="0"/>
                <xsd:element ref="ns4:ENZAudience" minOccurs="0"/>
                <xsd:element ref="ns4:hf6f8425742942ce996f03b8a46e85bc" minOccurs="0"/>
                <xsd:element ref="ns3:C3FinancialYearNote" minOccurs="0"/>
                <xsd:element ref="ns4:ENZCompliance" minOccurs="0"/>
                <xsd:element ref="ns4:i97195ef2ac04be4802cb72747954982" minOccurs="0"/>
                <xsd:element ref="ns4:m5527a7c684b44749bfb914d709bc3e7" minOccurs="0"/>
                <xsd:element ref="ns4:ee7c471fd65e4297a2a17f097547530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e4277-2979-4a68-876d-b92b25fceece" elementFormDefault="qualified">
    <xsd:import namespace="http://schemas.microsoft.com/office/2006/documentManagement/types"/>
    <xsd:import namespace="http://schemas.microsoft.com/office/infopath/2007/PartnerControls"/>
    <xsd:element name="C3TopicNote" ma:index="9" nillable="true" ma:taxonomy="true" ma:internalName="C3TopicNote" ma:taxonomyFieldName="C3Topic" ma:displayName="Topic" ma:readOnly="false" ma:fieldId="{6a3fe89f-a6dd-4490-a9c1-3ef38d67b8c7}" ma:sspId="4d089cae-0db0-468c-adf9-3162fcdb1346" ma:termSetId="bb4b80ea-d13b-4d58-975b-82b20552ad69" ma:anchorId="98ee3d5a-ecba-48ce-b828-ae5821b1b7e8" ma:open="false" ma:isKeyword="false">
      <xsd:complexType>
        <xsd:sequence>
          <xsd:element ref="pc:Terms" minOccurs="0" maxOccurs="1"/>
        </xsd:sequence>
      </xsd:complexType>
    </xsd:element>
    <xsd:element name="C3FinancialYearNote" ma:index="15" nillable="true" ma:taxonomy="true" ma:internalName="C3FinancialYearNote" ma:taxonomyFieldName="C3FinancialYear" ma:displayName="Financial Year" ma:readOnly="false" ma:default="2;#FY16/17|dc497af3-77ed-4be4-889a-d7997d9762d1" ma:fieldId="{576f231a-00e6-4d2f-a497-c942067ed5b8}" ma:sspId="4d089cae-0db0-468c-adf9-3162fcdb1346" ma:termSetId="632b6c3a-d534-4114-9b8e-3803da0430b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8fdca-c031-4ede-bd83-986bd3499c4f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300e6591-1d48-4241-80ed-002995c73d17}" ma:internalName="TaxCatchAll" ma:showField="CatchAllData" ma:web="40d8fdca-c031-4ede-bd83-986bd3499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300e6591-1d48-4241-80ed-002995c73d17}" ma:internalName="TaxCatchAllLabel" ma:readOnly="true" ma:showField="CatchAllDataLabel" ma:web="40d8fdca-c031-4ede-bd83-986bd3499c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NZAudience" ma:index="12" nillable="true" ma:displayName="Audience" ma:description="Use to specify who the audience is" ma:format="Dropdown" ma:internalName="ENZAudience">
      <xsd:simpleType>
        <xsd:restriction base="dms:Choice">
          <xsd:enumeration value="Internal"/>
          <xsd:enumeration value="External"/>
        </xsd:restriction>
      </xsd:simpleType>
    </xsd:element>
    <xsd:element name="hf6f8425742942ce996f03b8a46e85bc" ma:index="13" nillable="true" ma:taxonomy="true" ma:internalName="hf6f8425742942ce996f03b8a46e85bc" ma:taxonomyFieldName="ENZMonth" ma:displayName="Month" ma:fieldId="{1f6f8425-7429-42ce-996f-03b8a46e85bc}" ma:sspId="4d089cae-0db0-468c-adf9-3162fcdb1346" ma:termSetId="5c72b20c-7220-4fed-8a5f-98cd756a27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NZCompliance" ma:index="17" nillable="true" ma:displayName="Compliance?" ma:default="0" ma:description="Compliance" ma:internalName="ENZCompliance">
      <xsd:simpleType>
        <xsd:restriction base="dms:Boolean"/>
      </xsd:simpleType>
    </xsd:element>
    <xsd:element name="i97195ef2ac04be4802cb72747954982" ma:index="18" nillable="true" ma:taxonomy="true" ma:internalName="i97195ef2ac04be4802cb72747954982" ma:taxonomyFieldName="ENZCountry" ma:displayName="Country" ma:default="" ma:fieldId="{297195ef-2ac0-4be4-802c-b72747954982}" ma:taxonomyMulti="true" ma:sspId="4d089cae-0db0-468c-adf9-3162fcdb1346" ma:termSetId="151de816-ee7b-4103-b2a0-c3656fbfd2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5527a7c684b44749bfb914d709bc3e7" ma:index="21" nillable="true" ma:taxonomy="true" ma:internalName="m5527a7c684b44749bfb914d709bc3e7" ma:taxonomyFieldName="Financial_x0020_Reporting_x0020_Activity" ma:displayName="Financial Reporting Activity" ma:default="" ma:fieldId="{65527a7c-684b-4474-9bfb-914d709bc3e7}" ma:sspId="4d089cae-0db0-468c-adf9-3162fcdb1346" ma:termSetId="26d8a312-5874-4e7d-a46b-809f62a4ada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7c471fd65e4297a2a17f0975475300" ma:index="22" nillable="true" ma:taxonomy="true" ma:internalName="ee7c471fd65e4297a2a17f0975475300" ma:taxonomyFieldName="ENZGlobalRegion" ma:displayName="Global Region" ma:default="" ma:fieldId="{ee7c471f-d65e-4297-a2a1-7f0975475300}" ma:sspId="4d089cae-0db0-468c-adf9-3162fcdb1346" ma:termSetId="470a45cb-f221-4165-9ca4-afffd181bd7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3Topic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CE Expenses</TermName>
          <TermId xmlns="http://schemas.microsoft.com/office/infopath/2007/PartnerControls">d970ab78-8c14-4757-a5bb-a6189f86cae2</TermId>
        </TermInfo>
      </Terms>
    </C3TopicNote>
    <hf6f8425742942ce996f03b8a46e85bc xmlns="40d8fdca-c031-4ede-bd83-986bd3499c4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September</TermName>
          <TermId xmlns="http://schemas.microsoft.com/office/infopath/2007/PartnerControls">2aa741ac-1886-4f72-a341-ed2f6e8a268d</TermId>
        </TermInfo>
      </Terms>
    </hf6f8425742942ce996f03b8a46e85bc>
    <TaxCatchAll xmlns="40d8fdca-c031-4ede-bd83-986bd3499c4f">
      <Value>195</Value>
      <Value>223</Value>
      <Value>73</Value>
    </TaxCatchAll>
    <ENZAudience xmlns="40d8fdca-c031-4ede-bd83-986bd3499c4f">External</ENZAudience>
    <C3FinancialYearNote xmlns="01be4277-2979-4a68-876d-b92b25fceec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FY17/18</TermName>
          <TermId xmlns="http://schemas.microsoft.com/office/infopath/2007/PartnerControls">6cffb802-c99a-489d-be45-923914152133</TermId>
        </TermInfo>
      </Terms>
    </C3FinancialYearNote>
    <i97195ef2ac04be4802cb72747954982 xmlns="40d8fdca-c031-4ede-bd83-986bd3499c4f">
      <Terms xmlns="http://schemas.microsoft.com/office/infopath/2007/PartnerControls"/>
    </i97195ef2ac04be4802cb72747954982>
    <m5527a7c684b44749bfb914d709bc3e7 xmlns="40d8fdca-c031-4ede-bd83-986bd3499c4f">
      <Terms xmlns="http://schemas.microsoft.com/office/infopath/2007/PartnerControls"/>
    </m5527a7c684b44749bfb914d709bc3e7>
    <ENZCompliance xmlns="40d8fdca-c031-4ede-bd83-986bd3499c4f">false</ENZCompliance>
    <ee7c471fd65e4297a2a17f0975475300 xmlns="40d8fdca-c031-4ede-bd83-986bd3499c4f">
      <Terms xmlns="http://schemas.microsoft.com/office/infopath/2007/PartnerControls"/>
    </ee7c471fd65e4297a2a17f0975475300>
  </documentManagement>
</p:properties>
</file>

<file path=customXml/itemProps1.xml><?xml version="1.0" encoding="utf-8"?>
<ds:datastoreItem xmlns:ds="http://schemas.openxmlformats.org/officeDocument/2006/customXml" ds:itemID="{29A74EDB-13E1-41C6-B7D0-4D07C75EACAA}"/>
</file>

<file path=customXml/itemProps2.xml><?xml version="1.0" encoding="utf-8"?>
<ds:datastoreItem xmlns:ds="http://schemas.openxmlformats.org/officeDocument/2006/customXml" ds:itemID="{9545FD1C-4869-4794-A07B-68B3DD3AC47B}"/>
</file>

<file path=customXml/itemProps3.xml><?xml version="1.0" encoding="utf-8"?>
<ds:datastoreItem xmlns:ds="http://schemas.openxmlformats.org/officeDocument/2006/customXml" ds:itemID="{329B4494-725A-4BB8-8236-F7F553A076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Travel</vt:lpstr>
      <vt:lpstr>Hospitality</vt:lpstr>
      <vt:lpstr>Gifts and Benefits</vt:lpstr>
      <vt:lpstr>All other  expenses</vt:lpstr>
      <vt:lpstr>Reconciliation</vt:lpstr>
      <vt:lpstr>Accredo GL July</vt:lpstr>
      <vt:lpstr>Orbit July 17</vt:lpstr>
      <vt:lpstr>Taxi charge July 17</vt:lpstr>
      <vt:lpstr>P-Card July 17</vt:lpstr>
      <vt:lpstr>Vodaphone July 17</vt:lpstr>
      <vt:lpstr>Trip USA</vt:lpstr>
      <vt:lpstr>Trip  Nelson</vt:lpstr>
      <vt:lpstr>Trip  Auckland</vt:lpstr>
      <vt:lpstr>'All other  expenses'!Print_Area</vt:lpstr>
      <vt:lpstr>'Gifts and Benefits'!Print_Area</vt:lpstr>
      <vt:lpstr>Hospitality!Print_Area</vt:lpstr>
      <vt:lpstr>Travel!Print_Area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 Expenses consolidated July to Sept 2017</dc:title>
  <dc:creator>mortensenm</dc:creator>
  <cp:lastModifiedBy>Emily Yao</cp:lastModifiedBy>
  <cp:lastPrinted>2018-07-19T03:42:10Z</cp:lastPrinted>
  <dcterms:created xsi:type="dcterms:W3CDTF">2010-10-17T20:59:02Z</dcterms:created>
  <dcterms:modified xsi:type="dcterms:W3CDTF">2018-07-24T20:37:13Z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0x0101005496552013C0BA46BE88192D5C6EB20B009CDED344C2374474AE96CC935068FE7100D5B88F47BA92E64CB522E2E3074B33A8</vt:lpwstr>
  </property>
  <property fmtid="{D5CDD505-2E9C-101B-9397-08002B2CF9AE}" pid="3" name="C3Topic">
    <vt:lpwstr>195;#CE Expenses|d970ab78-8c14-4757-a5bb-a6189f86cae2</vt:lpwstr>
  </property>
  <property fmtid="{D5CDD505-2E9C-101B-9397-08002B2CF9AE}" pid="4" name="ENZMonth">
    <vt:lpwstr>73;#September|2aa741ac-1886-4f72-a341-ed2f6e8a268d</vt:lpwstr>
  </property>
  <property fmtid="{D5CDD505-2E9C-101B-9397-08002B2CF9AE}" pid="5" name="Financial Reporting Activity">
    <vt:lpwstr/>
  </property>
  <property fmtid="{D5CDD505-2E9C-101B-9397-08002B2CF9AE}" pid="6" name="C3FinancialYear">
    <vt:lpwstr>223;#FY17/18|6cffb802-c99a-489d-be45-923914152133</vt:lpwstr>
  </property>
  <property fmtid="{D5CDD505-2E9C-101B-9397-08002B2CF9AE}" pid="7" name="ENZCountry">
    <vt:lpwstr/>
  </property>
  <property fmtid="{D5CDD505-2E9C-101B-9397-08002B2CF9AE}" pid="8" name="TaxKeyword">
    <vt:lpwstr/>
  </property>
  <property fmtid="{D5CDD505-2E9C-101B-9397-08002B2CF9AE}" pid="9" name="TaxKeywordTaxHTField">
    <vt:lpwstr/>
  </property>
  <property fmtid="{D5CDD505-2E9C-101B-9397-08002B2CF9AE}" pid="10" name="ENZGlobalRegion">
    <vt:lpwstr/>
  </property>
  <property fmtid="{D5CDD505-2E9C-101B-9397-08002B2CF9AE}" pid="11" name="SharedWithUsers">
    <vt:lpwstr>118;#Carole van Grondelle</vt:lpwstr>
  </property>
</Properties>
</file>