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https://enzgovt.sharepoint.com/sites/DENZ/SUPE/FINA/Reporting/"/>
    </mc:Choice>
  </mc:AlternateContent>
  <xr:revisionPtr revIDLastSave="921" documentId="8_{59FF8546-1400-4190-981F-3EE9B14D4C7A}" xr6:coauthVersionLast="43" xr6:coauthVersionMax="43" xr10:uidLastSave="{C3725AF2-1AD3-4769-ADBC-ABD4616C34B2}"/>
  <bookViews>
    <workbookView xWindow="28680" yWindow="-120" windowWidth="29040" windowHeight="15840" firstSheet="1" activeTab="1" xr2:uid="{00000000-000D-0000-FFFF-FFFF00000000}"/>
  </bookViews>
  <sheets>
    <sheet name="Guidance for agencies" sheetId="5" state="hidden" r:id="rId1"/>
    <sheet name="Summary and sign-off" sheetId="13" r:id="rId2"/>
    <sheet name="Travel" sheetId="1" r:id="rId3"/>
    <sheet name="Hospitality" sheetId="2" r:id="rId4"/>
    <sheet name="All other expenses" sheetId="3" r:id="rId5"/>
    <sheet name="Gifts and benefits" sheetId="4" r:id="rId6"/>
  </sheets>
  <externalReferences>
    <externalReference r:id="rId7"/>
  </externalReferences>
  <definedNames>
    <definedName name="_xlnm.Print_Area" localSheetId="4">'All other expenses'!$A$1:$E$38</definedName>
    <definedName name="_xlnm.Print_Area" localSheetId="5">'Gifts and benefits'!$A$1:$F$29</definedName>
    <definedName name="_xlnm.Print_Area" localSheetId="0">'Guidance for agencies'!$A$1:$A$58</definedName>
    <definedName name="_xlnm.Print_Area" localSheetId="3">Hospitality!$A$1:$E$36</definedName>
    <definedName name="_xlnm.Print_Area" localSheetId="1">'Summary and sign-off'!$A$1:$F$23</definedName>
    <definedName name="_xlnm.Print_Area" localSheetId="2">Travel!$A$1:$E$178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6" i="2" l="1"/>
  <c r="B152" i="1"/>
  <c r="B32" i="3" l="1"/>
  <c r="B167" i="1"/>
  <c r="B75" i="1" l="1"/>
  <c r="D18" i="4" l="1"/>
  <c r="C32" i="3"/>
  <c r="C26" i="2"/>
  <c r="C152" i="1"/>
  <c r="C167" i="1"/>
  <c r="C75" i="1"/>
  <c r="B6" i="13" l="1"/>
  <c r="E59" i="13"/>
  <c r="C59" i="13"/>
  <c r="C20" i="4"/>
  <c r="C19" i="4"/>
  <c r="B59" i="13" l="1"/>
  <c r="B58" i="13"/>
  <c r="D58" i="13"/>
  <c r="B57" i="13"/>
  <c r="D57" i="13"/>
  <c r="D56" i="13"/>
  <c r="B56" i="13"/>
  <c r="D55" i="13"/>
  <c r="B55" i="13"/>
  <c r="D54" i="13"/>
  <c r="B54" i="13"/>
  <c r="B2" i="4"/>
  <c r="B3" i="4"/>
  <c r="B2" i="3"/>
  <c r="B3" i="3"/>
  <c r="B2" i="2"/>
  <c r="B3" i="2"/>
  <c r="B2" i="1"/>
  <c r="B3" i="1"/>
  <c r="F57" i="13" l="1"/>
  <c r="D26" i="2" s="1"/>
  <c r="F59" i="13"/>
  <c r="E18" i="4" s="1"/>
  <c r="F58" i="13"/>
  <c r="D32" i="3" s="1"/>
  <c r="F56" i="13"/>
  <c r="D167" i="1" s="1"/>
  <c r="F55" i="13"/>
  <c r="D152" i="1" s="1"/>
  <c r="F54" i="13"/>
  <c r="D75" i="1" s="1"/>
  <c r="C13" i="13"/>
  <c r="C12" i="13"/>
  <c r="C11" i="13"/>
  <c r="C16" i="13" l="1"/>
  <c r="C17" i="13"/>
  <c r="B5" i="4" l="1"/>
  <c r="B4" i="4"/>
  <c r="B5" i="3"/>
  <c r="B4" i="3"/>
  <c r="B5" i="2"/>
  <c r="B4" i="2"/>
  <c r="B5" i="1"/>
  <c r="B4" i="1"/>
  <c r="C15" i="13" l="1"/>
  <c r="F12" i="13" l="1"/>
  <c r="C18" i="4"/>
  <c r="F11" i="13" s="1"/>
  <c r="F13" i="13" l="1"/>
  <c r="B17" i="13"/>
  <c r="B16" i="13"/>
  <c r="B15" i="13"/>
  <c r="B13" i="13" l="1"/>
  <c r="B12" i="13"/>
  <c r="B11" i="13" l="1"/>
  <c r="B1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7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5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<sst xmlns="http://schemas.openxmlformats.org/spreadsheetml/2006/main" count="819" uniqueCount="371">
  <si>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</si>
  <si>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</si>
  <si>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</si>
  <si>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</si>
  <si>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</si>
  <si>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</si>
  <si>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</si>
  <si>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</si>
  <si>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</si>
  <si>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</si>
  <si>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</si>
  <si>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</si>
  <si>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</si>
  <si>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</si>
  <si>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</si>
  <si>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</si>
  <si>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</si>
  <si>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</si>
  <si>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</si>
  <si>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</si>
  <si>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</si>
  <si>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</si>
  <si>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</si>
  <si>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</si>
  <si>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</si>
  <si>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</si>
  <si>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</si>
  <si>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</si>
  <si>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</si>
  <si>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</si>
  <si>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</si>
  <si>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</si>
  <si>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</si>
  <si>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</si>
  <si>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</si>
  <si>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</si>
  <si>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</si>
  <si>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</si>
  <si>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</si>
  <si>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</si>
  <si>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</si>
  <si>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</si>
  <si>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</si>
  <si>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</si>
  <si>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</si>
  <si>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</si>
  <si>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</si>
  <si>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</si>
  <si>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</si>
  <si>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</si>
  <si>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</si>
  <si>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</si>
  <si>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</si>
  <si>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</si>
  <si>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</si>
  <si>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</si>
  <si>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</si>
  <si>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</si>
  <si>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</si>
  <si>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</si>
  <si>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</si>
  <si>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</si>
  <si>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</si>
  <si>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</si>
  <si>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</si>
  <si>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</si>
  <si>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</si>
  <si>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</si>
  <si>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</si>
  <si>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</si>
  <si>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</si>
  <si>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</si>
  <si>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</si>
  <si>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</si>
  <si>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</si>
  <si>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</si>
  <si>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</si>
  <si>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 Update if a shorter or different period is covered</t>
  </si>
  <si>
    <t>Travel expenses</t>
  </si>
  <si>
    <t>Disclosures cover the year to 30 June and are expected to be published by 31 July.</t>
  </si>
  <si>
    <t>Chief Executive Expense Disclosures: A Guide for Agency Staff</t>
  </si>
  <si>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</si>
  <si>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</si>
  <si>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</si>
  <si>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</si>
  <si>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</si>
  <si>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</si>
  <si>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</si>
  <si>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</si>
  <si>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Other sign-off****</t>
  </si>
  <si>
    <t>**** This disclosure must be approved by the Chief Executive and another appropriate party, e.g. Board Chair, Chief Financial Officer or Audit and Risk Committee member</t>
  </si>
  <si>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</si>
  <si>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</si>
  <si>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</si>
  <si>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</si>
  <si>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</si>
  <si>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</si>
  <si>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</si>
  <si>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</si>
  <si>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</si>
  <si>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</si>
  <si>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</si>
  <si>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</si>
  <si>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</si>
  <si>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</si>
  <si>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</si>
  <si>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</si>
  <si>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</si>
  <si>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</si>
  <si>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</si>
  <si>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</si>
  <si>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</si>
  <si>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</si>
  <si>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</si>
  <si>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</si>
  <si>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</si>
  <si>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</si>
  <si>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</si>
  <si>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</si>
  <si>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</si>
  <si>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</si>
  <si>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</si>
  <si>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</si>
  <si>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</si>
  <si>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</si>
  <si>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</si>
  <si>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</si>
  <si>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</si>
  <si>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</si>
  <si>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</si>
  <si>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</si>
  <si>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</si>
  <si>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</si>
  <si>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</si>
  <si>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</si>
  <si>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</si>
  <si>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</si>
  <si>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</si>
  <si>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</si>
  <si>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</si>
  <si>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</si>
  <si>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</si>
  <si>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</si>
  <si>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</si>
  <si>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</si>
  <si>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</si>
  <si>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</si>
  <si>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</si>
  <si>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Chief Executive Expenses, Gifts and Benefits Disclosure - summary &amp; sign-off</t>
  </si>
  <si>
    <t>Education New Zealand</t>
  </si>
  <si>
    <t>Grant McPherson</t>
  </si>
  <si>
    <t>Chief Executive approval</t>
  </si>
  <si>
    <t>Geneva</t>
  </si>
  <si>
    <t>Berlin</t>
  </si>
  <si>
    <t>Paris</t>
  </si>
  <si>
    <t>London</t>
  </si>
  <si>
    <t>Meeting with ATEED and Manukau Institute of Technology representatives in Auckland for 2 days</t>
  </si>
  <si>
    <t>Auckland</t>
  </si>
  <si>
    <t>Wellington</t>
  </si>
  <si>
    <t>Meeting with new ENZ Board Chair, building relationships</t>
  </si>
  <si>
    <t>Meeting with Chief Executive, Tertiary Education Commission, building relationship</t>
  </si>
  <si>
    <t>Refreshment for 2 people</t>
  </si>
  <si>
    <t>Dinner for 4 people</t>
  </si>
  <si>
    <t>Coffee for 2 people</t>
  </si>
  <si>
    <t>Breakfast for 2 people</t>
  </si>
  <si>
    <t>Vodafone cell phone charges November 2018</t>
  </si>
  <si>
    <t>Vodafone cell phone charges December 2018</t>
  </si>
  <si>
    <t>Office stationery</t>
  </si>
  <si>
    <t>Vodafone cell phone charges January 2019</t>
  </si>
  <si>
    <t>Vodafone cell phone charges February 2019</t>
  </si>
  <si>
    <t xml:space="preserve">Office stationery </t>
  </si>
  <si>
    <t>Phone and data costs</t>
  </si>
  <si>
    <t>New Zealand</t>
  </si>
  <si>
    <t xml:space="preserve">Chartered Accountants Australia and New Zealand annual membership </t>
  </si>
  <si>
    <t>Institute of Financial Professionals NZ Inc. annual membership</t>
  </si>
  <si>
    <t>Type of expense</t>
  </si>
  <si>
    <t>Purpose of travel</t>
  </si>
  <si>
    <t>Purpose of hospitality</t>
  </si>
  <si>
    <t>Purpose of expense</t>
  </si>
  <si>
    <t>Description</t>
  </si>
  <si>
    <t>Was the gift accepted?</t>
  </si>
  <si>
    <t xml:space="preserve">Offered by </t>
  </si>
  <si>
    <t>Estimated value in NZ$</t>
  </si>
  <si>
    <t>Other comments</t>
  </si>
  <si>
    <t>Taxi for 1 person</t>
  </si>
  <si>
    <t>Singapore</t>
  </si>
  <si>
    <t>Dinner for 1 person</t>
  </si>
  <si>
    <t>Breakfast for 1 person</t>
  </si>
  <si>
    <t>2 nights hotel for 1 person</t>
  </si>
  <si>
    <t>2 nights hotel and meals for 1 person</t>
  </si>
  <si>
    <t>Lunch, dinner and coffee for 1 person</t>
  </si>
  <si>
    <t>Coffee for 1 person</t>
  </si>
  <si>
    <t>Taxis for 1 person</t>
  </si>
  <si>
    <t xml:space="preserve">3 nights hotel for 1 person </t>
  </si>
  <si>
    <t>Airport transport for 1 person</t>
  </si>
  <si>
    <t>3 nights hotel for 1 person</t>
  </si>
  <si>
    <t>Breakfast and dinner for 1 person</t>
  </si>
  <si>
    <t>Parking for 1 person</t>
  </si>
  <si>
    <t>Meals for 1 person</t>
  </si>
  <si>
    <t>Petrol for 1 person</t>
  </si>
  <si>
    <t>Rental car for 1 person</t>
  </si>
  <si>
    <t xml:space="preserve">1 night hotel for 1 person </t>
  </si>
  <si>
    <t xml:space="preserve">2 nights hotel for 1 person </t>
  </si>
  <si>
    <t>Lunch for 1 person</t>
  </si>
  <si>
    <t>Return airfares for 1 person</t>
  </si>
  <si>
    <t>3 nights hotel and meals for 1 person</t>
  </si>
  <si>
    <t>Beijing</t>
  </si>
  <si>
    <t>1 night hotel for 1 person</t>
  </si>
  <si>
    <t>Guangzhou</t>
  </si>
  <si>
    <t>Conference registration fee for 1 person</t>
  </si>
  <si>
    <t>Taxi from Wellington airport to home after attending conferences and meetings in London and Geneva</t>
  </si>
  <si>
    <t>Taxi to Wellington airport for 1 person</t>
  </si>
  <si>
    <t>Taxi from Auckland airport to CBD for 1 person</t>
  </si>
  <si>
    <t>Dunedin</t>
  </si>
  <si>
    <t>Taxi from Wellington airport to home for 1 person</t>
  </si>
  <si>
    <t xml:space="preserve">Attending the Regional Partners Workshop </t>
  </si>
  <si>
    <t>2 nights hotel, meals and transportation for 1 person</t>
  </si>
  <si>
    <t>Ho Chi Minh City</t>
  </si>
  <si>
    <t>Lunch and laundry for 1 person</t>
  </si>
  <si>
    <t>Taxi from Wellington airport to home after trip to Singapore, HCMC and Kuala Lumpur</t>
  </si>
  <si>
    <t>Airport parking for 1 person</t>
  </si>
  <si>
    <t>Christchurch</t>
  </si>
  <si>
    <t>Taxi from hotel to CBD for 1 person</t>
  </si>
  <si>
    <t>Taxi from Christchurch airport to CBD for 1 person</t>
  </si>
  <si>
    <t>Hosting farewell dinner for outgoing ENZ Board members</t>
  </si>
  <si>
    <t>Lunch for 2 People</t>
  </si>
  <si>
    <t>Dinner for 8 People</t>
  </si>
  <si>
    <t>Coffee for 3 people</t>
  </si>
  <si>
    <t>Meeting with Chief Executive, Tourism NZ</t>
  </si>
  <si>
    <t>The Harvard Business annual subscription</t>
  </si>
  <si>
    <t>The Economist annual subscription</t>
  </si>
  <si>
    <t>Vodafone cell phone charges for July 2018</t>
  </si>
  <si>
    <t>Vodafone cell phone charges for August 2018</t>
  </si>
  <si>
    <t>Vodafone cell phone charges for September 2018</t>
  </si>
  <si>
    <t>Vodafone cell phone charges for October 2018</t>
  </si>
  <si>
    <t xml:space="preserve">Magazine subscription </t>
  </si>
  <si>
    <t>Magazine subscription</t>
  </si>
  <si>
    <t>Phone and data</t>
  </si>
  <si>
    <t>New Zealand and China</t>
  </si>
  <si>
    <t xml:space="preserve">New Zealand </t>
  </si>
  <si>
    <t>New Zealand and Europe</t>
  </si>
  <si>
    <t>The Sydney Morning Herald subscription</t>
  </si>
  <si>
    <t>Newspaper subscription</t>
  </si>
  <si>
    <t>Australia</t>
  </si>
  <si>
    <t>Vodafone cell phone charges March 2019</t>
  </si>
  <si>
    <t>Vodafone cell phone charges April 2019</t>
  </si>
  <si>
    <t>New Zealand and overseas</t>
  </si>
  <si>
    <t>Attending staff regional meetings in Singapore for 6 days</t>
  </si>
  <si>
    <t>Attending staff regional meetings in Washington, D.C. 6 days</t>
  </si>
  <si>
    <t>Washington, D.C.</t>
  </si>
  <si>
    <t>14 - 20 July 2018</t>
  </si>
  <si>
    <t>Small gifts for the delegation</t>
  </si>
  <si>
    <t>18 - 19 July 2018</t>
  </si>
  <si>
    <t>15 - 18 July 2018</t>
  </si>
  <si>
    <t>1 - 14 September 2018</t>
  </si>
  <si>
    <t>Meeting with Foreign Federal Office and German Academic Exchange Service (DAAD) representatives in Berlin for 3 days</t>
  </si>
  <si>
    <t>Attending the EAIE 2018 Conference in Geneva</t>
  </si>
  <si>
    <t>Attending the PIEoneer Awards 2018 in London</t>
  </si>
  <si>
    <t>Team dinner for 4 people</t>
  </si>
  <si>
    <t>Meeting with an international education organisation and institutes and attending the PIEoneer awards 2018 in London for 4 days</t>
  </si>
  <si>
    <t>2 - 4 September 2018</t>
  </si>
  <si>
    <t>4 - 6 September 2018</t>
  </si>
  <si>
    <t>Train ticket for 1 person</t>
  </si>
  <si>
    <t>Paris/London</t>
  </si>
  <si>
    <t>6 - 9 September 2018</t>
  </si>
  <si>
    <t>London/Geneva</t>
  </si>
  <si>
    <t>Airfare for 1 person</t>
  </si>
  <si>
    <t>9 - 14 September 2018</t>
  </si>
  <si>
    <t>11 - 14 September 2018</t>
  </si>
  <si>
    <t>9 - 11 September 2018</t>
  </si>
  <si>
    <t>Team dinner for 6 people</t>
  </si>
  <si>
    <t>Lunch for 3 people</t>
  </si>
  <si>
    <t>20 - 29 March 2019</t>
  </si>
  <si>
    <t>Wellington/Ho Chi Minh City/Singapore/Kuala Lumpur</t>
  </si>
  <si>
    <t>21 - 23 March 2019</t>
  </si>
  <si>
    <t>23 - 25 March 2019</t>
  </si>
  <si>
    <t>25 - 28 March 2019</t>
  </si>
  <si>
    <t>Kuala Lumpur</t>
  </si>
  <si>
    <t>Kuala Lumpur to Singapore</t>
  </si>
  <si>
    <t>One-way airfare for 1 person</t>
  </si>
  <si>
    <t xml:space="preserve">05 -11 May 2019 </t>
  </si>
  <si>
    <t>Wellington/Buenos Aires/Sao Paulo/Rio de Janeiro</t>
  </si>
  <si>
    <t>Buenos Aires</t>
  </si>
  <si>
    <t>Meal and drink for 1 person</t>
  </si>
  <si>
    <t>Rio de Janeiro</t>
  </si>
  <si>
    <t>23 May 2019 - 1 June 2019</t>
  </si>
  <si>
    <t>Meal for 1 person</t>
  </si>
  <si>
    <t>Ticket to NAFSA Diversity and inclusion Luncheon for 1 person</t>
  </si>
  <si>
    <t>Taxi from Wellington airport to home after business trip to Latin America</t>
  </si>
  <si>
    <t>24 - 31 May 2019</t>
  </si>
  <si>
    <t>Wellington/Auckland</t>
  </si>
  <si>
    <t>13 - 15 April 2018</t>
  </si>
  <si>
    <t>20 - 22 June 2018</t>
  </si>
  <si>
    <t>Wellington/Dunedin</t>
  </si>
  <si>
    <t>23 - 24 August 2018</t>
  </si>
  <si>
    <t>9 - 12 October 2018</t>
  </si>
  <si>
    <t>Attending School Sector and PTE workshops in Auckland for 1 day</t>
  </si>
  <si>
    <t>Tauranga to Auckland</t>
  </si>
  <si>
    <t>Meeting with industry representatives and attendance at university sector workshop and Auckland Futures Group meeting for 2 days</t>
  </si>
  <si>
    <t>21 - 23 November 2018</t>
  </si>
  <si>
    <t>19 - 23 November 2018</t>
  </si>
  <si>
    <t>11 - 12 December 2018</t>
  </si>
  <si>
    <t>28 February 2019 - 1 March 2019</t>
  </si>
  <si>
    <t>Taxis to venue for 1 person</t>
  </si>
  <si>
    <t>4 - 5 April 2019</t>
  </si>
  <si>
    <t>Wellington airport parking for 1 person</t>
  </si>
  <si>
    <t>11 - 12 April 2019</t>
  </si>
  <si>
    <t>Wellington/Christchurch</t>
  </si>
  <si>
    <t>04 - 05 June 2019</t>
  </si>
  <si>
    <t>Return airfare for 1 person</t>
  </si>
  <si>
    <t>2 days rental car for 1 person</t>
  </si>
  <si>
    <t>2 nights hotel and parking for 1 person</t>
  </si>
  <si>
    <t>Lunch for 2 people</t>
  </si>
  <si>
    <t>Lunch with GM Stakeholders and Comms for update on NZ Inc and Ministerial meetings</t>
  </si>
  <si>
    <t>Meeting with Deputy Chief Executive of NZQA</t>
  </si>
  <si>
    <t>Institute of Directors annual subscription</t>
  </si>
  <si>
    <t>The Wellington Club annual subscription</t>
  </si>
  <si>
    <t>Vodafone cell phone charges May 2019</t>
  </si>
  <si>
    <t>Vodafone cell phone charges June 2019</t>
  </si>
  <si>
    <t>7 nights hotel, meals and laundry for 1 person</t>
  </si>
  <si>
    <t>Meeting with the Vice-Chancellor of Victoria University of Wellington - Building relationships</t>
  </si>
  <si>
    <t>Meeting with Chief Executive, Tourism New Zealand - Building relationships</t>
  </si>
  <si>
    <t>Hosting dinner with ENZ Board members - Team building</t>
  </si>
  <si>
    <t>Membership fee</t>
  </si>
  <si>
    <t>5 - 8 May 2019</t>
  </si>
  <si>
    <t>8 - 10 May 2019</t>
  </si>
  <si>
    <t>No gifts, invitations or other hospitality was accepted or declined for this reporting period.</t>
  </si>
  <si>
    <t>Meeting with education providers and attending the 6th Annual Sino NZ model Vocational Educational Conference in Auckland for 4 days</t>
  </si>
  <si>
    <t>Accompanying the Minister of Education delegation to China for 7 days</t>
  </si>
  <si>
    <t>Meeting with education sector representatives and attending the PIEoneer Awards 2018 in London and the EAIE 2018 Conference in Geneva for 14 days</t>
  </si>
  <si>
    <t>Attending an ENZ Agent Seminar and School Strategy Workshop in Ho Chi Minh City; Attending an ENZ Fair and meeting with NZTE Trade Commissioner in Singapore; Meeting with MARA representatives and universities and attending the APAIE 2019 Conference in Kuala Lumpur for 10 days</t>
  </si>
  <si>
    <t>Attending an ENZ Fair and meeting with NZTE Trade Commissioner in Singapore for 3 days</t>
  </si>
  <si>
    <t>Attending the Latin America Heads of Mission meeting in Buenos Aires; building relationships with NZ Inc partners and meeting with education representatives in Sao Paulo and Rio de Janeiro for 7 days</t>
  </si>
  <si>
    <t>Attending the Latin America Heads of Mission meeting in Buenos Aires for 3 days</t>
  </si>
  <si>
    <t>Building relationships with NZ Inc partners and meeting with education representatives in Sao Paulo and Rio de Janeiro for 3 days</t>
  </si>
  <si>
    <t>Attending the NAFSA 2019 Annual Conference in Washington, DC for 9 days</t>
  </si>
  <si>
    <t>Attending the QS Employability Summit and the EAIE 2018 Conference in Geneva for 6 days</t>
  </si>
  <si>
    <t>Attending the ENZ Connect Industry Update in Auckland for 2 days</t>
  </si>
  <si>
    <t>Meeting with a University of Otago representative in Dunedin for 2 days</t>
  </si>
  <si>
    <t>Attending the 2018 NZDM Awards in Auckland for 2 days</t>
  </si>
  <si>
    <t>Attending the Independent Tertiary Education NZ (ITENZ) Board meeting and meeting with education representatives in Auckland for 1 day</t>
  </si>
  <si>
    <t>Attending a Tourism NZ Event in Auckland for 2 days</t>
  </si>
  <si>
    <t>Meeting with the Group Chief Executive of ACG School and attending staff meeting in Auckland for 2 days</t>
  </si>
  <si>
    <t>Meeting with education representatives in Christchurch for 2 days</t>
  </si>
  <si>
    <t>Attending a State Service Commission Crown Entity Workshop</t>
  </si>
  <si>
    <t>Meeting with a ENZ Board member</t>
  </si>
  <si>
    <t>Attending the WISGP Steering Group Planning meeting at WREDA</t>
  </si>
  <si>
    <t>Meeting with a Vietnamese delegation</t>
  </si>
  <si>
    <t>Meeting with the WREDA representatives</t>
  </si>
  <si>
    <t>Meeting with the Director of RDC Group - Building relationships</t>
  </si>
  <si>
    <t>Meeting with the Board Chair of National Trade Academy Ltd - Building relationship</t>
  </si>
  <si>
    <t>Meeting with the University of Otago representatives - Building relationships</t>
  </si>
  <si>
    <t>Meeting with the Chair of Wellington Regional Economic Development Agency (WREDA) - Building relationships</t>
  </si>
  <si>
    <t>Meeting with the Group Chief Executive of ACG School - Building relationships</t>
  </si>
  <si>
    <t>General stationery</t>
  </si>
  <si>
    <t>Wellington/Beijing/ Guangzhou</t>
  </si>
  <si>
    <t>Wellington/Berlin/Paris/ London/Geneva</t>
  </si>
  <si>
    <t>Meeting with the NZ Ambassador to France and the French Ministry of Education in Paris for 2 days</t>
  </si>
  <si>
    <t>Attending an ENZ Fair, Agent Seminar and the School Strategy Workshop in Ho Chi Minh City for 3 days</t>
  </si>
  <si>
    <t>Meeting with the MARA representatives and universities and attending the APAIE 2019 Conference in Kuala Lumpur for 3 days</t>
  </si>
  <si>
    <t>Wellington/   Washington, D.C.</t>
  </si>
  <si>
    <t>Meeting with Destination Auckland and Aspire2 International representatives in Auckland for 1 day</t>
  </si>
  <si>
    <t>Attend staff meetings in Auckland prior to bus departure to the Kia Kaha training for 1 day</t>
  </si>
  <si>
    <t>Attending the Kia Kaha training in Tauranga for 2 days</t>
  </si>
  <si>
    <t>Meeting with international education representatives and attending staff meetings in Auckland for 2 days</t>
  </si>
  <si>
    <t xml:space="preserve">Attending a reception at the Te Papa Museum to celebrate the 91st anniversary of founding of the Chinese People's Liberation Army (PLA) </t>
  </si>
  <si>
    <t>Attending the NZIEC 2018 Conference at the Te Papa Museum</t>
  </si>
  <si>
    <t>Attending the Ministerial International Education Strategy meeting in Wellington</t>
  </si>
  <si>
    <t xml:space="preserve">Reimbursement of costs incurred in changing personal travel booking </t>
  </si>
  <si>
    <t>Meeting with the potential candidate - Team building/Recruitment</t>
  </si>
  <si>
    <t>ENZ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</si>
</sst>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5">
    <xf numFmtId="0" fontId="0" fillId="0" borderId="0" xfId="0"/>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0" fillId="7" borderId="0" xfId="0" applyFont="1" applyFill="1" applyAlignment="1">
      <alignment horizontal="left" vertical="center" wrapText="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0" fillId="7" borderId="0" xfId="0" applyFont="1" applyFill="1" applyAlignment="1">
      <alignment vertical="center"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19" fillId="7" borderId="0" xfId="0" applyFont="1" applyFill="1" applyAlignment="1">
      <alignment horizontal="left" vertical="center" readingOrder="1"/>
    </xf>
    <xf numFmtId="166" fontId="19" fillId="7" borderId="0" xfId="0" applyNumberFormat="1" applyFont="1" applyFill="1" applyAlignment="1">
      <alignment horizontal="left" vertical="center" wrapText="1"/>
    </xf>
    <xf numFmtId="1" fontId="19" fillId="7" borderId="0" xfId="0" applyNumberFormat="1" applyFont="1" applyFill="1" applyAlignment="1">
      <alignment horizontal="center" vertical="center" wrapText="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1"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2" fillId="0" borderId="5" xfId="2" applyNumberFormat="1" applyFont="1" applyBorder="1" applyAlignment="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lignment horizontal="center" vertical="center" wrapText="1"/>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20" fillId="0" borderId="0" xfId="0" applyFont="1" applyAlignment="1">
      <alignment horizontal="center" wrapText="1"/>
    </xf>
    <xf numFmtId="0" fontId="15" fillId="10" borderId="4" xfId="0" applyFont="1" applyFill="1" applyBorder="1" applyAlignment="1" applyProtection="1">
      <alignment horizontal="left" vertical="center" wrapText="1"/>
      <protection locked="0"/>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35" fillId="3" borderId="0" xfId="0" applyFont="1" applyFill="1" applyAlignment="1">
      <alignment horizontal="center" vertical="center" wrapText="1"/>
    </xf>
    <xf numFmtId="166" fontId="35" fillId="7" borderId="0" xfId="0" applyNumberFormat="1" applyFont="1" applyFill="1" applyAlignment="1">
      <alignment horizontal="center" vertical="center" wrapText="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167" fontId="15" fillId="10" borderId="8" xfId="0" applyNumberFormat="1" applyFont="1" applyFill="1" applyBorder="1" applyAlignment="1" applyProtection="1">
      <alignment vertical="center"/>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4" fillId="0" borderId="0" xfId="0" applyFont="1" applyProtection="1">
      <protection locked="0"/>
    </xf>
    <xf numFmtId="164" fontId="4" fillId="0" borderId="0" xfId="0" applyNumberFormat="1" applyFont="1" applyBorder="1" applyAlignment="1" applyProtection="1">
      <alignment wrapText="1"/>
      <protection locked="0"/>
    </xf>
    <xf numFmtId="164" fontId="4" fillId="0" borderId="0" xfId="0" applyNumberFormat="1" applyFont="1" applyBorder="1" applyAlignment="1" applyProtection="1">
      <alignment horizontal="left" wrapText="1"/>
      <protection locked="0"/>
    </xf>
    <xf numFmtId="0" fontId="0" fillId="0" borderId="0" xfId="0" applyBorder="1" applyAlignment="1">
      <alignment wrapText="1"/>
    </xf>
    <xf numFmtId="0" fontId="1" fillId="0" borderId="0" xfId="0" applyFont="1" applyBorder="1" applyAlignment="1">
      <alignment wrapText="1"/>
    </xf>
    <xf numFmtId="0" fontId="2" fillId="0" borderId="0" xfId="0" applyFont="1" applyBorder="1" applyAlignment="1">
      <alignment wrapText="1"/>
    </xf>
    <xf numFmtId="0" fontId="1" fillId="0" borderId="0" xfId="0" applyFont="1" applyBorder="1" applyAlignment="1">
      <alignment vertical="center" wrapText="1"/>
    </xf>
    <xf numFmtId="0" fontId="0" fillId="0" borderId="0" xfId="0" applyBorder="1" applyAlignment="1" applyProtection="1">
      <alignment wrapText="1"/>
      <protection locked="0"/>
    </xf>
    <xf numFmtId="0" fontId="4" fillId="0" borderId="0" xfId="0" applyFont="1" applyBorder="1" applyAlignment="1" applyProtection="1">
      <alignment horizontal="left" wrapText="1"/>
      <protection locked="0"/>
    </xf>
    <xf numFmtId="0" fontId="0" fillId="0" borderId="0" xfId="0" applyBorder="1" applyAlignment="1">
      <alignment vertical="center" wrapText="1"/>
    </xf>
    <xf numFmtId="0" fontId="4" fillId="0" borderId="0" xfId="0" applyFont="1" applyBorder="1" applyAlignment="1" applyProtection="1">
      <alignment wrapText="1"/>
      <protection locked="0"/>
    </xf>
    <xf numFmtId="0" fontId="0" fillId="0" borderId="0" xfId="0" applyBorder="1"/>
    <xf numFmtId="167" fontId="15" fillId="10" borderId="8" xfId="0" applyNumberFormat="1" applyFont="1" applyFill="1" applyBorder="1" applyAlignment="1" applyProtection="1">
      <alignment horizontal="right" vertical="center"/>
      <protection locked="0"/>
    </xf>
    <xf numFmtId="167" fontId="15" fillId="10" borderId="3" xfId="0" applyNumberFormat="1" applyFont="1" applyFill="1" applyBorder="1" applyAlignment="1" applyProtection="1">
      <alignment horizontal="right" vertical="center"/>
      <protection locked="0"/>
    </xf>
    <xf numFmtId="164" fontId="15" fillId="9" borderId="4" xfId="0" applyNumberFormat="1"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5" fillId="7" borderId="0" xfId="0" applyFont="1" applyFill="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20Expense%20Disclosure%20from%201%20May%20to%2030%20June%202019%20(new%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 val="Reconciliation May-Jun 19"/>
      <sheetName val="Accredo GL Mar-Apr 19"/>
      <sheetName val="Accredo GL Apr-Jun 19"/>
      <sheetName val="Orbit Feb 19"/>
      <sheetName val="Orbit Mar-Apr 19"/>
      <sheetName val="Taxicharge Mar-Apr 19"/>
      <sheetName val="Orbit May-Jun 19"/>
      <sheetName val="Taxicharge May-Jun 19"/>
      <sheetName val="P-Card Jan-Apr 19"/>
      <sheetName val="Vodafone Mar-Apr 19"/>
      <sheetName val="Vodafone May-Jun 19"/>
      <sheetName val="Trip to AKL 28 Feb"/>
      <sheetName val="Trip to AKL 14 Mar"/>
      <sheetName val="Trip to HCMC-KL 20 Mar"/>
      <sheetName val="Trip to AKL 4 Apr"/>
      <sheetName val="Trip to CHCH 11 Apr"/>
      <sheetName val="Trip to Latin America 5 May"/>
      <sheetName val="Trip to US 25 May"/>
      <sheetName val="Trip to AKL 4 Ju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31" zoomScale="85" zoomScaleNormal="85" workbookViewId="0">
      <selection activeCell="A35" sqref="A35:A39"/>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80</v>
      </c>
    </row>
    <row r="2" spans="1:2" ht="33" customHeight="1" x14ac:dyDescent="0.2">
      <c r="A2" s="111" t="s">
        <v>107</v>
      </c>
    </row>
    <row r="3" spans="1:2" ht="17.25" customHeight="1" x14ac:dyDescent="0.2"/>
    <row r="4" spans="1:2" ht="23.25" customHeight="1" x14ac:dyDescent="0.2">
      <c r="A4" s="77" t="s">
        <v>112</v>
      </c>
    </row>
    <row r="5" spans="1:2" ht="17.25" customHeight="1" x14ac:dyDescent="0.2"/>
    <row r="6" spans="1:2" ht="23.25" customHeight="1" x14ac:dyDescent="0.2">
      <c r="A6" s="42" t="s">
        <v>14</v>
      </c>
    </row>
    <row r="7" spans="1:2" ht="17.25" customHeight="1" x14ac:dyDescent="0.2">
      <c r="A7" s="43" t="s">
        <v>16</v>
      </c>
    </row>
    <row r="8" spans="1:2" ht="17.25" customHeight="1" x14ac:dyDescent="0.2">
      <c r="A8" s="43" t="s">
        <v>81</v>
      </c>
    </row>
    <row r="9" spans="1:2" ht="17.25" customHeight="1" x14ac:dyDescent="0.2">
      <c r="A9" s="43"/>
    </row>
    <row r="10" spans="1:2" ht="23.25" customHeight="1" x14ac:dyDescent="0.2">
      <c r="A10" s="42" t="s">
        <v>17</v>
      </c>
      <c r="B10" s="83" t="s">
        <v>115</v>
      </c>
    </row>
    <row r="11" spans="1:2" ht="17.25" customHeight="1" x14ac:dyDescent="0.2">
      <c r="A11" s="44" t="s">
        <v>27</v>
      </c>
    </row>
    <row r="12" spans="1:2" ht="17.25" customHeight="1" x14ac:dyDescent="0.2">
      <c r="A12" s="43" t="s">
        <v>18</v>
      </c>
    </row>
    <row r="13" spans="1:2" ht="17.25" customHeight="1" x14ac:dyDescent="0.2">
      <c r="A13" s="43" t="s">
        <v>19</v>
      </c>
    </row>
    <row r="14" spans="1:2" ht="17.25" customHeight="1" x14ac:dyDescent="0.2">
      <c r="A14" s="45" t="s">
        <v>20</v>
      </c>
    </row>
    <row r="15" spans="1:2" ht="17.25" customHeight="1" x14ac:dyDescent="0.2">
      <c r="A15" s="43" t="s">
        <v>21</v>
      </c>
    </row>
    <row r="16" spans="1:2" ht="17.25" customHeight="1" x14ac:dyDescent="0.2">
      <c r="A16" s="43"/>
    </row>
    <row r="17" spans="1:1" ht="23.25" customHeight="1" x14ac:dyDescent="0.2">
      <c r="A17" s="42" t="s">
        <v>22</v>
      </c>
    </row>
    <row r="18" spans="1:1" ht="17.25" customHeight="1" x14ac:dyDescent="0.2">
      <c r="A18" s="45" t="s">
        <v>10</v>
      </c>
    </row>
    <row r="19" spans="1:1" ht="17.25" customHeight="1" x14ac:dyDescent="0.2">
      <c r="A19" s="45" t="s">
        <v>26</v>
      </c>
    </row>
    <row r="20" spans="1:1" ht="17.25" customHeight="1" x14ac:dyDescent="0.2">
      <c r="A20" s="51" t="s">
        <v>106</v>
      </c>
    </row>
    <row r="21" spans="1:1" ht="17.25" customHeight="1" x14ac:dyDescent="0.2">
      <c r="A21" s="46"/>
    </row>
    <row r="22" spans="1:1" ht="23.25" customHeight="1" x14ac:dyDescent="0.2">
      <c r="A22" s="42" t="s">
        <v>11</v>
      </c>
    </row>
    <row r="23" spans="1:1" ht="17.25" customHeight="1" x14ac:dyDescent="0.2">
      <c r="A23" s="46" t="s">
        <v>79</v>
      </c>
    </row>
    <row r="24" spans="1:1" ht="17.25" customHeight="1" x14ac:dyDescent="0.2">
      <c r="A24" s="46"/>
    </row>
    <row r="25" spans="1:1" ht="23.25" customHeight="1" x14ac:dyDescent="0.2">
      <c r="A25" s="42" t="s">
        <v>52</v>
      </c>
    </row>
    <row r="26" spans="1:1" ht="17.25" customHeight="1" x14ac:dyDescent="0.2">
      <c r="A26" s="47" t="s">
        <v>58</v>
      </c>
    </row>
    <row r="27" spans="1:1" ht="32.25" customHeight="1" x14ac:dyDescent="0.2">
      <c r="A27" s="45" t="s">
        <v>100</v>
      </c>
    </row>
    <row r="28" spans="1:1" ht="17.25" customHeight="1" x14ac:dyDescent="0.2">
      <c r="A28" s="47" t="s">
        <v>53</v>
      </c>
    </row>
    <row r="29" spans="1:1" ht="32.25" customHeight="1" x14ac:dyDescent="0.2">
      <c r="A29" s="45" t="s">
        <v>132</v>
      </c>
    </row>
    <row r="30" spans="1:1" ht="17.25" customHeight="1" x14ac:dyDescent="0.2">
      <c r="A30" s="47" t="s">
        <v>12</v>
      </c>
    </row>
    <row r="31" spans="1:1" ht="17.25" customHeight="1" x14ac:dyDescent="0.2">
      <c r="A31" s="45" t="s">
        <v>54</v>
      </c>
    </row>
    <row r="32" spans="1:1" ht="17.25" customHeight="1" x14ac:dyDescent="0.2">
      <c r="A32" s="47" t="s">
        <v>55</v>
      </c>
    </row>
    <row r="33" spans="1:1" ht="32.25" customHeight="1" x14ac:dyDescent="0.2">
      <c r="A33" s="45" t="s">
        <v>56</v>
      </c>
    </row>
    <row r="34" spans="1:1" ht="32.25" customHeight="1" x14ac:dyDescent="0.2">
      <c r="A34" s="44" t="s">
        <v>23</v>
      </c>
    </row>
    <row r="35" spans="1:1" ht="17.25" customHeight="1" x14ac:dyDescent="0.2">
      <c r="A35" s="47" t="s">
        <v>46</v>
      </c>
    </row>
    <row r="36" spans="1:1" ht="32.25" customHeight="1" x14ac:dyDescent="0.2">
      <c r="A36" s="45" t="s">
        <v>117</v>
      </c>
    </row>
    <row r="37" spans="1:1" ht="32.25" customHeight="1" x14ac:dyDescent="0.2">
      <c r="A37" s="45" t="s">
        <v>25</v>
      </c>
    </row>
    <row r="38" spans="1:1" ht="32.25" customHeight="1" x14ac:dyDescent="0.2">
      <c r="A38" s="45" t="s">
        <v>59</v>
      </c>
    </row>
    <row r="39" spans="1:1" ht="17.25" customHeight="1" x14ac:dyDescent="0.2">
      <c r="A39" s="44"/>
    </row>
    <row r="40" spans="1:1" ht="22.5" customHeight="1" x14ac:dyDescent="0.2">
      <c r="A40" s="42" t="s">
        <v>5</v>
      </c>
    </row>
    <row r="41" spans="1:1" ht="17.25" customHeight="1" x14ac:dyDescent="0.2">
      <c r="A41" s="51" t="s">
        <v>108</v>
      </c>
    </row>
    <row r="42" spans="1:1" ht="17.25" customHeight="1" x14ac:dyDescent="0.2">
      <c r="A42" s="48" t="s">
        <v>66</v>
      </c>
    </row>
    <row r="43" spans="1:1" ht="17.25" customHeight="1" x14ac:dyDescent="0.2">
      <c r="A43" s="46" t="s">
        <v>118</v>
      </c>
    </row>
    <row r="44" spans="1:1" ht="32.25" customHeight="1" x14ac:dyDescent="0.2">
      <c r="A44" s="46" t="s">
        <v>91</v>
      </c>
    </row>
    <row r="45" spans="1:1" ht="32.25" customHeight="1" x14ac:dyDescent="0.2">
      <c r="A45" s="46" t="s">
        <v>67</v>
      </c>
    </row>
    <row r="46" spans="1:1" ht="17.25" customHeight="1" x14ac:dyDescent="0.2">
      <c r="A46" s="49" t="s">
        <v>119</v>
      </c>
    </row>
    <row r="47" spans="1:1" ht="32.25" customHeight="1" x14ac:dyDescent="0.2">
      <c r="A47" s="45" t="s">
        <v>68</v>
      </c>
    </row>
    <row r="48" spans="1:1" ht="32.25" customHeight="1" x14ac:dyDescent="0.2">
      <c r="A48" s="45" t="s">
        <v>60</v>
      </c>
    </row>
    <row r="49" spans="1:1" ht="32.25" customHeight="1" x14ac:dyDescent="0.2">
      <c r="A49" s="46" t="s">
        <v>133</v>
      </c>
    </row>
    <row r="50" spans="1:1" ht="17.25" customHeight="1" x14ac:dyDescent="0.2">
      <c r="A50" s="46" t="s">
        <v>69</v>
      </c>
    </row>
    <row r="51" spans="1:1" ht="17.25" customHeight="1" x14ac:dyDescent="0.2">
      <c r="A51" s="46" t="s">
        <v>24</v>
      </c>
    </row>
    <row r="52" spans="1:1" ht="17.25" customHeight="1" x14ac:dyDescent="0.2">
      <c r="A52" s="46"/>
    </row>
    <row r="53" spans="1:1" ht="22.5" customHeight="1" x14ac:dyDescent="0.2">
      <c r="A53" s="42" t="s">
        <v>57</v>
      </c>
    </row>
    <row r="54" spans="1:1" ht="32.25" customHeight="1" x14ac:dyDescent="0.2">
      <c r="A54" s="111" t="s">
        <v>109</v>
      </c>
    </row>
    <row r="55" spans="1:1" ht="17.25" customHeight="1" x14ac:dyDescent="0.2">
      <c r="A55" s="50" t="s">
        <v>110</v>
      </c>
    </row>
    <row r="56" spans="1:1" ht="17.25" customHeight="1" x14ac:dyDescent="0.2">
      <c r="A56" s="51" t="s">
        <v>73</v>
      </c>
    </row>
    <row r="57" spans="1:1" ht="17.25" customHeight="1" x14ac:dyDescent="0.2">
      <c r="A57" s="51" t="s">
        <v>111</v>
      </c>
    </row>
    <row r="58" spans="1:1" ht="17.25" customHeight="1" x14ac:dyDescent="0.2">
      <c r="A58" s="52" t="s">
        <v>72</v>
      </c>
    </row>
    <row r="59" spans="1:1" x14ac:dyDescent="0.2"/>
    <row r="60" spans="1:1" hidden="1" x14ac:dyDescent="0.2"/>
    <row r="61" spans="1:1" hidden="1" x14ac:dyDescent="0.2">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zoomScaleNormal="100" workbookViewId="0">
      <selection activeCell="G10" sqref="G10"/>
    </sheetView>
  </sheetViews>
  <sheetFormatPr defaultColWidth="0" defaultRowHeight="12.75" zeroHeight="1" x14ac:dyDescent="0.2"/>
  <cols>
    <col min="1" max="1" width="29.140625" customWidth="1"/>
    <col min="2" max="2" width="22.85546875" customWidth="1"/>
    <col min="3" max="3" width="33.5703125" customWidth="1"/>
    <col min="4" max="4" width="4.42578125" customWidth="1"/>
    <col min="5" max="5" width="22.7109375" customWidth="1"/>
    <col min="6" max="6" width="23" customWidth="1"/>
    <col min="7" max="7" width="42" customWidth="1"/>
    <col min="8" max="11" width="9.140625" hidden="1" customWidth="1"/>
    <col min="12" max="16384" width="9.140625" hidden="1"/>
  </cols>
  <sheetData>
    <row r="1" spans="1:11" ht="26.25" customHeight="1" x14ac:dyDescent="0.2">
      <c r="A1" s="137" t="s">
        <v>148</v>
      </c>
      <c r="B1" s="137"/>
      <c r="C1" s="137"/>
      <c r="D1" s="137"/>
      <c r="E1" s="137"/>
      <c r="F1" s="137"/>
      <c r="G1" s="18"/>
      <c r="H1" s="18"/>
      <c r="I1" s="18"/>
      <c r="J1" s="18"/>
      <c r="K1" s="18"/>
    </row>
    <row r="2" spans="1:11" ht="21" customHeight="1" x14ac:dyDescent="0.2">
      <c r="A2" s="2" t="s">
        <v>2</v>
      </c>
      <c r="B2" s="138" t="s">
        <v>149</v>
      </c>
      <c r="C2" s="138"/>
      <c r="D2" s="138"/>
      <c r="E2" s="138"/>
      <c r="F2" s="138"/>
      <c r="G2" s="18"/>
      <c r="H2" s="18"/>
      <c r="I2" s="18"/>
      <c r="J2" s="18"/>
      <c r="K2" s="18"/>
    </row>
    <row r="3" spans="1:11" ht="21" customHeight="1" x14ac:dyDescent="0.2">
      <c r="A3" s="2" t="s">
        <v>3</v>
      </c>
      <c r="B3" s="138" t="s">
        <v>150</v>
      </c>
      <c r="C3" s="138"/>
      <c r="D3" s="138"/>
      <c r="E3" s="138"/>
      <c r="F3" s="138"/>
      <c r="G3" s="18"/>
      <c r="H3" s="18"/>
      <c r="I3" s="18"/>
      <c r="J3" s="18"/>
      <c r="K3" s="18"/>
    </row>
    <row r="4" spans="1:11" ht="21" customHeight="1" x14ac:dyDescent="0.2">
      <c r="A4" s="2" t="s">
        <v>75</v>
      </c>
      <c r="B4" s="139">
        <v>43282</v>
      </c>
      <c r="C4" s="139"/>
      <c r="D4" s="139"/>
      <c r="E4" s="139"/>
      <c r="F4" s="139"/>
      <c r="G4" s="18"/>
      <c r="H4" s="18"/>
      <c r="I4" s="18"/>
      <c r="J4" s="18"/>
      <c r="K4" s="18"/>
    </row>
    <row r="5" spans="1:11" ht="21" customHeight="1" x14ac:dyDescent="0.2">
      <c r="A5" s="2" t="s">
        <v>76</v>
      </c>
      <c r="B5" s="139">
        <v>43646</v>
      </c>
      <c r="C5" s="139"/>
      <c r="D5" s="139"/>
      <c r="E5" s="139"/>
      <c r="F5" s="139"/>
      <c r="G5" s="18"/>
      <c r="H5" s="18"/>
      <c r="I5" s="18"/>
      <c r="J5" s="18"/>
      <c r="K5" s="18"/>
    </row>
    <row r="6" spans="1:11" ht="21" customHeight="1" x14ac:dyDescent="0.2">
      <c r="A6" s="2" t="s">
        <v>92</v>
      </c>
      <c r="B6" s="136" t="str">
        <f>IF(AND(Travel!B7&lt;&gt;A30,Hospitality!B7&lt;&gt;A30,'All other expenses'!B7&lt;&gt;A30,'Gifts and benefits'!B7&lt;&gt;A30),A31,IF(AND(Travel!B7=A30,Hospitality!B7=A30,'All other expenses'!B7=A30,'Gifts and benefits'!B7=A30),A33,A32))</f>
        <v>Data and totals checked on all sheets</v>
      </c>
      <c r="C6" s="136"/>
      <c r="D6" s="136"/>
      <c r="E6" s="136"/>
      <c r="F6" s="136"/>
      <c r="G6" s="24"/>
      <c r="H6" s="18"/>
      <c r="I6" s="18"/>
      <c r="J6" s="18"/>
      <c r="K6" s="18"/>
    </row>
    <row r="7" spans="1:11" ht="21" customHeight="1" x14ac:dyDescent="0.2">
      <c r="A7" s="2" t="s">
        <v>151</v>
      </c>
      <c r="B7" s="135" t="s">
        <v>61</v>
      </c>
      <c r="C7" s="135"/>
      <c r="D7" s="135"/>
      <c r="E7" s="135"/>
      <c r="F7" s="135"/>
      <c r="G7" s="24"/>
      <c r="H7" s="18"/>
      <c r="I7" s="18"/>
      <c r="J7" s="18"/>
      <c r="K7" s="18"/>
    </row>
    <row r="8" spans="1:11" ht="21" customHeight="1" x14ac:dyDescent="0.2">
      <c r="A8" s="2" t="s">
        <v>89</v>
      </c>
      <c r="B8" s="135" t="s">
        <v>370</v>
      </c>
      <c r="C8" s="135"/>
      <c r="D8" s="135"/>
      <c r="E8" s="135"/>
      <c r="F8" s="135"/>
      <c r="G8" s="24"/>
      <c r="H8" s="18"/>
      <c r="I8" s="18"/>
      <c r="J8" s="18"/>
      <c r="K8" s="18"/>
    </row>
    <row r="9" spans="1:11" ht="41.25" customHeight="1" x14ac:dyDescent="0.2">
      <c r="A9" s="134" t="s">
        <v>113</v>
      </c>
      <c r="B9" s="134"/>
      <c r="C9" s="134"/>
      <c r="D9" s="134"/>
      <c r="E9" s="134"/>
      <c r="F9" s="134"/>
      <c r="G9" s="24"/>
      <c r="H9" s="18"/>
      <c r="I9" s="18"/>
      <c r="J9" s="18"/>
      <c r="K9" s="18"/>
    </row>
    <row r="10" spans="1:11" s="110" customFormat="1" ht="36" customHeight="1" x14ac:dyDescent="0.2">
      <c r="A10" s="104" t="s">
        <v>47</v>
      </c>
      <c r="B10" s="105" t="s">
        <v>31</v>
      </c>
      <c r="C10" s="105" t="s">
        <v>63</v>
      </c>
      <c r="D10" s="106"/>
      <c r="E10" s="107" t="s">
        <v>46</v>
      </c>
      <c r="F10" s="108" t="s">
        <v>70</v>
      </c>
      <c r="G10" s="109"/>
      <c r="H10" s="109"/>
      <c r="I10" s="109"/>
      <c r="J10" s="109"/>
      <c r="K10" s="109"/>
    </row>
    <row r="11" spans="1:11" ht="27.75" customHeight="1" x14ac:dyDescent="0.2">
      <c r="A11" s="8" t="s">
        <v>78</v>
      </c>
      <c r="B11" s="63">
        <f>B15+B16+B17</f>
        <v>72438.900000000009</v>
      </c>
      <c r="C11" s="69" t="str">
        <f>IF(Travel!B6="",A34,Travel!B6)</f>
        <v>Figures exclude GST</v>
      </c>
      <c r="D11" s="5"/>
      <c r="E11" s="8" t="s">
        <v>86</v>
      </c>
      <c r="F11" s="33">
        <f>'Gifts and benefits'!C18</f>
        <v>0</v>
      </c>
      <c r="G11" s="30"/>
      <c r="H11" s="30"/>
      <c r="I11" s="30"/>
      <c r="J11" s="30"/>
      <c r="K11" s="30"/>
    </row>
    <row r="12" spans="1:11" ht="27.75" customHeight="1" x14ac:dyDescent="0.2">
      <c r="A12" s="8" t="s">
        <v>12</v>
      </c>
      <c r="B12" s="63">
        <f>Hospitality!B26</f>
        <v>172.07999999999998</v>
      </c>
      <c r="C12" s="69" t="str">
        <f>IF(Hospitality!B6="",A34,Hospitality!B6)</f>
        <v>Figures exclude GST</v>
      </c>
      <c r="D12" s="5"/>
      <c r="E12" s="8" t="s">
        <v>87</v>
      </c>
      <c r="F12" s="33">
        <f>'Gifts and benefits'!C19</f>
        <v>0</v>
      </c>
      <c r="G12" s="30"/>
      <c r="H12" s="30"/>
      <c r="I12" s="30"/>
      <c r="J12" s="30"/>
      <c r="K12" s="30"/>
    </row>
    <row r="13" spans="1:11" ht="27.75" customHeight="1" x14ac:dyDescent="0.2">
      <c r="A13" s="8" t="s">
        <v>30</v>
      </c>
      <c r="B13" s="63">
        <f>'All other expenses'!B32</f>
        <v>4517.5299999999988</v>
      </c>
      <c r="C13" s="69" t="str">
        <f>IF('All other expenses'!B6="",A34,'All other expenses'!B6)</f>
        <v>Figures exclude GST</v>
      </c>
      <c r="D13" s="5"/>
      <c r="E13" s="8" t="s">
        <v>88</v>
      </c>
      <c r="F13" s="33">
        <f>'Gifts and benefits'!C20</f>
        <v>0</v>
      </c>
      <c r="G13" s="18"/>
      <c r="H13" s="18"/>
      <c r="I13" s="18"/>
      <c r="J13" s="18"/>
      <c r="K13" s="18"/>
    </row>
    <row r="14" spans="1:11" ht="12.75" customHeight="1" x14ac:dyDescent="0.2">
      <c r="A14" s="7"/>
      <c r="B14" s="64"/>
      <c r="C14" s="70"/>
      <c r="D14" s="34"/>
      <c r="E14" s="5"/>
      <c r="F14" s="35"/>
      <c r="G14" s="18"/>
      <c r="H14" s="18"/>
      <c r="I14" s="18"/>
      <c r="J14" s="18"/>
      <c r="K14" s="18"/>
    </row>
    <row r="15" spans="1:11" ht="27.75" customHeight="1" x14ac:dyDescent="0.2">
      <c r="A15" s="9" t="s">
        <v>44</v>
      </c>
      <c r="B15" s="65">
        <f>Travel!B75</f>
        <v>59772.73</v>
      </c>
      <c r="C15" s="71" t="str">
        <f>C11</f>
        <v>Figures exclude GST</v>
      </c>
      <c r="D15" s="5"/>
      <c r="E15" s="5"/>
      <c r="F15" s="35"/>
      <c r="G15" s="18"/>
      <c r="H15" s="18"/>
      <c r="I15" s="18"/>
      <c r="J15" s="18"/>
      <c r="K15" s="18"/>
    </row>
    <row r="16" spans="1:11" ht="27.75" customHeight="1" x14ac:dyDescent="0.2">
      <c r="A16" s="9" t="s">
        <v>82</v>
      </c>
      <c r="B16" s="65">
        <f>Travel!B152</f>
        <v>11851.750000000002</v>
      </c>
      <c r="C16" s="71" t="str">
        <f>C11</f>
        <v>Figures exclude GST</v>
      </c>
      <c r="D16" s="36"/>
      <c r="E16" s="5"/>
      <c r="F16" s="37"/>
      <c r="G16" s="18"/>
      <c r="H16" s="18"/>
      <c r="I16" s="18"/>
      <c r="J16" s="18"/>
      <c r="K16" s="18"/>
    </row>
    <row r="17" spans="1:11" ht="27.75" customHeight="1" x14ac:dyDescent="0.2">
      <c r="A17" s="9" t="s">
        <v>45</v>
      </c>
      <c r="B17" s="65">
        <f>Travel!B167</f>
        <v>814.42</v>
      </c>
      <c r="C17" s="71" t="str">
        <f>C11</f>
        <v>Figures exclude GST</v>
      </c>
      <c r="D17" s="5"/>
      <c r="E17" s="5"/>
      <c r="F17" s="37"/>
      <c r="G17" s="18"/>
      <c r="H17" s="18"/>
      <c r="I17" s="18"/>
      <c r="J17" s="18"/>
      <c r="K17" s="18"/>
    </row>
    <row r="18" spans="1:11" ht="27.75" customHeight="1" x14ac:dyDescent="0.2">
      <c r="A18" s="18"/>
      <c r="B18" s="20"/>
      <c r="C18" s="18"/>
      <c r="D18" s="4"/>
      <c r="E18" s="4"/>
      <c r="F18" s="29"/>
      <c r="G18" s="18"/>
      <c r="H18" s="18"/>
      <c r="I18" s="18"/>
      <c r="J18" s="18"/>
      <c r="K18" s="18"/>
    </row>
    <row r="19" spans="1:11" x14ac:dyDescent="0.2">
      <c r="A19" s="19" t="s">
        <v>8</v>
      </c>
      <c r="B19" s="20"/>
      <c r="C19" s="18"/>
      <c r="D19" s="18"/>
      <c r="E19" s="18"/>
      <c r="F19" s="18"/>
      <c r="G19" s="18"/>
      <c r="H19" s="18"/>
      <c r="I19" s="18"/>
      <c r="J19" s="18"/>
      <c r="K19" s="18"/>
    </row>
    <row r="20" spans="1:11" x14ac:dyDescent="0.2">
      <c r="A20" s="21" t="s">
        <v>9</v>
      </c>
      <c r="D20" s="18"/>
      <c r="E20" s="18"/>
      <c r="F20" s="18"/>
      <c r="G20" s="18"/>
      <c r="H20" s="18"/>
      <c r="I20" s="18"/>
      <c r="J20" s="18"/>
      <c r="K20" s="18"/>
    </row>
    <row r="21" spans="1:11" ht="12.6" customHeight="1" x14ac:dyDescent="0.2">
      <c r="A21" s="21" t="s">
        <v>64</v>
      </c>
      <c r="D21" s="18"/>
      <c r="E21" s="18"/>
      <c r="F21" s="18"/>
      <c r="G21" s="18"/>
      <c r="H21" s="18"/>
      <c r="I21" s="18"/>
      <c r="J21" s="18"/>
      <c r="K21" s="18"/>
    </row>
    <row r="22" spans="1:11" ht="12.6" customHeight="1" x14ac:dyDescent="0.2">
      <c r="A22" s="21" t="s">
        <v>77</v>
      </c>
      <c r="D22" s="18"/>
      <c r="E22" s="18"/>
      <c r="F22" s="18"/>
      <c r="G22" s="18"/>
      <c r="H22" s="18"/>
      <c r="I22" s="18"/>
      <c r="J22" s="18"/>
      <c r="K22" s="18"/>
    </row>
    <row r="23" spans="1:11" ht="12.6" customHeight="1" x14ac:dyDescent="0.2">
      <c r="A23" s="21" t="s">
        <v>90</v>
      </c>
      <c r="D23" s="18"/>
      <c r="E23" s="18"/>
      <c r="F23" s="18"/>
      <c r="G23" s="18"/>
      <c r="H23" s="18"/>
      <c r="I23" s="18"/>
      <c r="J23" s="18"/>
      <c r="K23" s="18"/>
    </row>
    <row r="24" spans="1:11" x14ac:dyDescent="0.2">
      <c r="A24" s="27"/>
      <c r="B24" s="18"/>
      <c r="C24" s="18"/>
      <c r="D24" s="18"/>
      <c r="E24" s="18"/>
      <c r="F24" s="18"/>
      <c r="G24" s="18"/>
      <c r="H24" s="18"/>
      <c r="I24" s="18"/>
      <c r="J24" s="18"/>
      <c r="K24" s="18"/>
    </row>
    <row r="25" spans="1:11" hidden="1" x14ac:dyDescent="0.2">
      <c r="A25" s="12" t="s">
        <v>127</v>
      </c>
      <c r="B25" s="13"/>
      <c r="C25" s="13"/>
      <c r="D25" s="13"/>
      <c r="E25" s="13"/>
      <c r="F25" s="13"/>
      <c r="G25" s="18"/>
      <c r="H25" s="18"/>
      <c r="I25" s="18"/>
      <c r="J25" s="18"/>
      <c r="K25" s="18"/>
    </row>
    <row r="26" spans="1:11" ht="12.75" hidden="1" customHeight="1" x14ac:dyDescent="0.2">
      <c r="A26" s="11" t="s">
        <v>139</v>
      </c>
      <c r="B26" s="3"/>
      <c r="C26" s="3"/>
      <c r="D26" s="11"/>
      <c r="E26" s="11"/>
      <c r="F26" s="11"/>
      <c r="G26" s="18"/>
      <c r="H26" s="18"/>
      <c r="I26" s="18"/>
      <c r="J26" s="18"/>
      <c r="K26" s="18"/>
    </row>
    <row r="27" spans="1:11" hidden="1" x14ac:dyDescent="0.2">
      <c r="A27" s="10" t="s">
        <v>62</v>
      </c>
      <c r="B27" s="10"/>
      <c r="C27" s="10"/>
      <c r="D27" s="10"/>
      <c r="E27" s="10"/>
      <c r="F27" s="10"/>
      <c r="G27" s="18"/>
      <c r="H27" s="18"/>
      <c r="I27" s="18"/>
      <c r="J27" s="18"/>
      <c r="K27" s="18"/>
    </row>
    <row r="28" spans="1:11" hidden="1" x14ac:dyDescent="0.2">
      <c r="A28" s="10" t="s">
        <v>28</v>
      </c>
      <c r="B28" s="10"/>
      <c r="C28" s="10"/>
      <c r="D28" s="10"/>
      <c r="E28" s="10"/>
      <c r="F28" s="10"/>
      <c r="G28" s="18"/>
      <c r="H28" s="18"/>
      <c r="I28" s="18"/>
      <c r="J28" s="18"/>
      <c r="K28" s="18"/>
    </row>
    <row r="29" spans="1:11" hidden="1" x14ac:dyDescent="0.2">
      <c r="A29" s="11" t="s">
        <v>103</v>
      </c>
      <c r="B29" s="11"/>
      <c r="C29" s="11"/>
      <c r="D29" s="11"/>
      <c r="E29" s="11"/>
      <c r="F29" s="11"/>
      <c r="G29" s="18"/>
      <c r="H29" s="18"/>
      <c r="I29" s="18"/>
      <c r="J29" s="18"/>
      <c r="K29" s="18"/>
    </row>
    <row r="30" spans="1:11" hidden="1" x14ac:dyDescent="0.2">
      <c r="A30" s="11" t="s">
        <v>104</v>
      </c>
      <c r="B30" s="11"/>
      <c r="C30" s="11"/>
      <c r="D30" s="11"/>
      <c r="E30" s="11"/>
      <c r="F30" s="11"/>
      <c r="G30" s="18"/>
      <c r="H30" s="18"/>
      <c r="I30" s="18"/>
      <c r="J30" s="18"/>
      <c r="K30" s="18"/>
    </row>
    <row r="31" spans="1:11" hidden="1" x14ac:dyDescent="0.2">
      <c r="A31" s="10" t="s">
        <v>94</v>
      </c>
      <c r="B31" s="10"/>
      <c r="C31" s="10"/>
      <c r="D31" s="10"/>
      <c r="E31" s="10"/>
      <c r="F31" s="10"/>
      <c r="G31" s="18"/>
      <c r="H31" s="18"/>
      <c r="I31" s="18"/>
      <c r="J31" s="18"/>
      <c r="K31" s="18"/>
    </row>
    <row r="32" spans="1:11" hidden="1" x14ac:dyDescent="0.2">
      <c r="A32" s="10" t="s">
        <v>95</v>
      </c>
      <c r="B32" s="10"/>
      <c r="C32" s="10"/>
      <c r="D32" s="10"/>
      <c r="E32" s="10"/>
      <c r="F32" s="10"/>
      <c r="G32" s="18"/>
      <c r="H32" s="18"/>
      <c r="I32" s="18"/>
      <c r="J32" s="18"/>
      <c r="K32" s="18"/>
    </row>
    <row r="33" spans="1:11" hidden="1" x14ac:dyDescent="0.2">
      <c r="A33" s="10" t="s">
        <v>93</v>
      </c>
      <c r="B33" s="10"/>
      <c r="C33" s="10"/>
      <c r="D33" s="10"/>
      <c r="E33" s="10"/>
      <c r="F33" s="10"/>
      <c r="G33" s="18"/>
      <c r="H33" s="18"/>
      <c r="I33" s="18"/>
      <c r="J33" s="18"/>
      <c r="K33" s="18"/>
    </row>
    <row r="34" spans="1:11" hidden="1" x14ac:dyDescent="0.2">
      <c r="A34" s="11" t="s">
        <v>65</v>
      </c>
      <c r="B34" s="11"/>
      <c r="C34" s="11"/>
      <c r="D34" s="11"/>
      <c r="E34" s="11"/>
      <c r="F34" s="11"/>
      <c r="G34" s="18"/>
      <c r="H34" s="18"/>
      <c r="I34" s="18"/>
      <c r="J34" s="18"/>
      <c r="K34" s="18"/>
    </row>
    <row r="35" spans="1:11" hidden="1" x14ac:dyDescent="0.2">
      <c r="A35" s="11" t="s">
        <v>71</v>
      </c>
      <c r="B35" s="11"/>
      <c r="C35" s="11"/>
      <c r="D35" s="11"/>
      <c r="E35" s="11"/>
      <c r="F35" s="11"/>
      <c r="G35" s="18"/>
      <c r="H35" s="18"/>
      <c r="I35" s="18"/>
      <c r="J35" s="18"/>
      <c r="K35" s="18"/>
    </row>
    <row r="36" spans="1:11" hidden="1" x14ac:dyDescent="0.2">
      <c r="A36" s="10" t="s">
        <v>85</v>
      </c>
      <c r="B36" s="67"/>
      <c r="C36" s="67"/>
      <c r="D36" s="67"/>
      <c r="E36" s="67"/>
      <c r="F36" s="67"/>
      <c r="G36" s="18"/>
      <c r="H36" s="18"/>
      <c r="I36" s="18"/>
      <c r="J36" s="18"/>
      <c r="K36" s="18"/>
    </row>
    <row r="37" spans="1:11" hidden="1" x14ac:dyDescent="0.2">
      <c r="A37" s="10" t="s">
        <v>61</v>
      </c>
      <c r="B37" s="67"/>
      <c r="C37" s="67"/>
      <c r="D37" s="67"/>
      <c r="E37" s="67"/>
      <c r="F37" s="67"/>
      <c r="G37" s="18"/>
      <c r="H37" s="18"/>
      <c r="I37" s="18"/>
      <c r="J37" s="18"/>
      <c r="K37" s="18"/>
    </row>
    <row r="38" spans="1:11" hidden="1" x14ac:dyDescent="0.2">
      <c r="A38" s="11" t="s">
        <v>37</v>
      </c>
      <c r="B38" s="3"/>
      <c r="C38" s="3"/>
      <c r="D38" s="3"/>
      <c r="E38" s="3"/>
      <c r="F38" s="3"/>
      <c r="G38" s="18"/>
      <c r="H38" s="18"/>
      <c r="I38" s="18"/>
      <c r="J38" s="18"/>
      <c r="K38" s="18"/>
    </row>
    <row r="39" spans="1:11" hidden="1" x14ac:dyDescent="0.2">
      <c r="A39" s="3" t="s">
        <v>38</v>
      </c>
      <c r="B39" s="3"/>
      <c r="C39" s="3"/>
      <c r="D39" s="3"/>
      <c r="E39" s="3"/>
      <c r="F39" s="3"/>
      <c r="G39" s="18"/>
      <c r="H39" s="18"/>
      <c r="I39" s="18"/>
      <c r="J39" s="18"/>
      <c r="K39" s="18"/>
    </row>
    <row r="40" spans="1:11" hidden="1" x14ac:dyDescent="0.2">
      <c r="A40" s="3" t="s">
        <v>40</v>
      </c>
      <c r="B40" s="3"/>
      <c r="C40" s="3"/>
      <c r="D40" s="3"/>
      <c r="E40" s="3"/>
      <c r="F40" s="3"/>
      <c r="G40" s="18"/>
      <c r="H40" s="18"/>
      <c r="I40" s="18"/>
      <c r="J40" s="18"/>
      <c r="K40" s="18"/>
    </row>
    <row r="41" spans="1:11" hidden="1" x14ac:dyDescent="0.2">
      <c r="A41" s="3" t="s">
        <v>39</v>
      </c>
      <c r="B41" s="3"/>
      <c r="C41" s="3"/>
      <c r="D41" s="3"/>
      <c r="E41" s="3"/>
      <c r="F41" s="3"/>
      <c r="G41" s="18"/>
      <c r="H41" s="18"/>
      <c r="I41" s="18"/>
      <c r="J41" s="18"/>
      <c r="K41" s="18"/>
    </row>
    <row r="42" spans="1:11" hidden="1" x14ac:dyDescent="0.2">
      <c r="A42" s="3" t="s">
        <v>41</v>
      </c>
      <c r="B42" s="3"/>
      <c r="C42" s="3"/>
      <c r="D42" s="3"/>
      <c r="E42" s="3"/>
      <c r="F42" s="3"/>
      <c r="G42" s="18"/>
      <c r="H42" s="18"/>
      <c r="I42" s="18"/>
      <c r="J42" s="18"/>
      <c r="K42" s="18"/>
    </row>
    <row r="43" spans="1:11" hidden="1" x14ac:dyDescent="0.2">
      <c r="A43" s="3" t="s">
        <v>42</v>
      </c>
      <c r="B43" s="3"/>
      <c r="C43" s="3"/>
      <c r="D43" s="3"/>
      <c r="E43" s="3"/>
      <c r="F43" s="3"/>
      <c r="G43" s="18"/>
      <c r="H43" s="18"/>
      <c r="I43" s="18"/>
      <c r="J43" s="18"/>
      <c r="K43" s="18"/>
    </row>
    <row r="44" spans="1:11" hidden="1" x14ac:dyDescent="0.2">
      <c r="A44" s="68" t="s">
        <v>35</v>
      </c>
      <c r="B44" s="67"/>
      <c r="C44" s="67"/>
      <c r="D44" s="67"/>
      <c r="E44" s="67"/>
      <c r="F44" s="67"/>
      <c r="G44" s="18"/>
      <c r="H44" s="18"/>
      <c r="I44" s="18"/>
      <c r="J44" s="18"/>
      <c r="K44" s="18"/>
    </row>
    <row r="45" spans="1:11" hidden="1" x14ac:dyDescent="0.2">
      <c r="A45" s="67" t="s">
        <v>33</v>
      </c>
      <c r="B45" s="67"/>
      <c r="C45" s="67"/>
      <c r="D45" s="67"/>
      <c r="E45" s="67"/>
      <c r="F45" s="67"/>
      <c r="G45" s="18"/>
      <c r="H45" s="18"/>
      <c r="I45" s="18"/>
      <c r="J45" s="18"/>
      <c r="K45" s="18"/>
    </row>
    <row r="46" spans="1:11" hidden="1" x14ac:dyDescent="0.2">
      <c r="A46" s="38">
        <v>-20000</v>
      </c>
      <c r="B46" s="3"/>
      <c r="C46" s="3"/>
      <c r="D46" s="3"/>
      <c r="E46" s="3"/>
      <c r="F46" s="3"/>
      <c r="G46" s="18"/>
      <c r="H46" s="18"/>
      <c r="I46" s="18"/>
      <c r="J46" s="18"/>
      <c r="K46" s="18"/>
    </row>
    <row r="47" spans="1:11" ht="25.5" hidden="1" x14ac:dyDescent="0.2">
      <c r="A47" s="98" t="s">
        <v>124</v>
      </c>
      <c r="B47" s="67"/>
      <c r="C47" s="67"/>
      <c r="D47" s="67"/>
      <c r="E47" s="67"/>
      <c r="F47" s="67"/>
      <c r="G47" s="18"/>
      <c r="H47" s="18"/>
      <c r="I47" s="18"/>
      <c r="J47" s="18"/>
      <c r="K47" s="18"/>
    </row>
    <row r="48" spans="1:11" ht="25.5" hidden="1" x14ac:dyDescent="0.2">
      <c r="A48" s="98" t="s">
        <v>123</v>
      </c>
      <c r="B48" s="67"/>
      <c r="C48" s="67"/>
      <c r="D48" s="67"/>
      <c r="E48" s="67"/>
      <c r="F48" s="67"/>
      <c r="G48" s="18"/>
      <c r="H48" s="18"/>
      <c r="I48" s="18"/>
      <c r="J48" s="18"/>
      <c r="K48" s="18"/>
    </row>
    <row r="49" spans="1:11" ht="25.5" hidden="1" x14ac:dyDescent="0.2">
      <c r="A49" s="99" t="s">
        <v>125</v>
      </c>
      <c r="B49" s="3"/>
      <c r="C49" s="3"/>
      <c r="D49" s="3"/>
      <c r="E49" s="3"/>
      <c r="F49" s="3"/>
      <c r="G49" s="18"/>
      <c r="H49" s="18"/>
      <c r="I49" s="18"/>
      <c r="J49" s="18"/>
      <c r="K49" s="18"/>
    </row>
    <row r="50" spans="1:11" ht="38.25" hidden="1" x14ac:dyDescent="0.2">
      <c r="A50" s="99" t="s">
        <v>101</v>
      </c>
      <c r="B50" s="3"/>
      <c r="C50" s="3"/>
      <c r="D50" s="3"/>
      <c r="E50" s="3"/>
      <c r="F50" s="3"/>
      <c r="G50" s="18"/>
      <c r="H50" s="18"/>
      <c r="I50" s="18"/>
      <c r="J50" s="18"/>
      <c r="K50" s="18"/>
    </row>
    <row r="51" spans="1:11" ht="51" hidden="1" x14ac:dyDescent="0.2">
      <c r="A51" s="99" t="s">
        <v>102</v>
      </c>
      <c r="B51" s="91"/>
      <c r="C51" s="91"/>
      <c r="D51" s="91"/>
      <c r="E51" s="11"/>
      <c r="F51" s="11"/>
      <c r="G51" s="18"/>
      <c r="H51" s="18"/>
      <c r="I51" s="18"/>
      <c r="J51" s="18"/>
      <c r="K51" s="18"/>
    </row>
    <row r="52" spans="1:11" hidden="1" x14ac:dyDescent="0.2">
      <c r="A52" s="96" t="s">
        <v>105</v>
      </c>
      <c r="B52" s="90"/>
      <c r="C52" s="90"/>
      <c r="D52" s="90"/>
      <c r="E52" s="10"/>
      <c r="F52" s="10" t="b">
        <v>1</v>
      </c>
      <c r="G52" s="18"/>
      <c r="H52" s="18"/>
      <c r="I52" s="18"/>
      <c r="J52" s="18"/>
      <c r="K52" s="18"/>
    </row>
    <row r="53" spans="1:11" hidden="1" x14ac:dyDescent="0.2">
      <c r="A53" s="97" t="s">
        <v>126</v>
      </c>
      <c r="B53" s="96"/>
      <c r="C53" s="96"/>
      <c r="D53" s="96"/>
      <c r="E53" s="10"/>
      <c r="F53" s="10" t="b">
        <v>0</v>
      </c>
      <c r="G53" s="18"/>
      <c r="H53" s="18"/>
      <c r="I53" s="18"/>
      <c r="J53" s="18"/>
      <c r="K53" s="18"/>
    </row>
    <row r="54" spans="1:11" hidden="1" x14ac:dyDescent="0.2">
      <c r="A54" s="100"/>
      <c r="B54" s="92">
        <f>COUNT(Travel!B12:B74)</f>
        <v>63</v>
      </c>
      <c r="C54" s="92"/>
      <c r="D54" s="92">
        <f>COUNTIF(Travel!D12:D74,"*")</f>
        <v>63</v>
      </c>
      <c r="E54" s="93"/>
      <c r="F54" s="93" t="b">
        <f>MIN(B54,D54)=MAX(B54,D54)</f>
        <v>1</v>
      </c>
      <c r="G54" s="18"/>
      <c r="H54" s="18"/>
      <c r="I54" s="18"/>
      <c r="J54" s="18"/>
      <c r="K54" s="18"/>
    </row>
    <row r="55" spans="1:11" hidden="1" x14ac:dyDescent="0.2">
      <c r="A55" s="100" t="s">
        <v>99</v>
      </c>
      <c r="B55" s="92">
        <f>COUNT(Travel!B79:B151)</f>
        <v>73</v>
      </c>
      <c r="C55" s="92"/>
      <c r="D55" s="92">
        <f>COUNTIF(Travel!D79:D151,"*")</f>
        <v>73</v>
      </c>
      <c r="E55" s="93"/>
      <c r="F55" s="93" t="b">
        <f>MIN(B55,D55)=MAX(B55,D55)</f>
        <v>1</v>
      </c>
    </row>
    <row r="56" spans="1:11" hidden="1" x14ac:dyDescent="0.2">
      <c r="A56" s="101"/>
      <c r="B56" s="92">
        <f>COUNT(Travel!B156:B166)</f>
        <v>11</v>
      </c>
      <c r="C56" s="92"/>
      <c r="D56" s="92">
        <f>COUNTIF(Travel!D156:D166,"*")</f>
        <v>11</v>
      </c>
      <c r="E56" s="93"/>
      <c r="F56" s="93" t="b">
        <f>MIN(B56,D56)=MAX(B56,D56)</f>
        <v>1</v>
      </c>
    </row>
    <row r="57" spans="1:11" hidden="1" x14ac:dyDescent="0.2">
      <c r="A57" s="102" t="s">
        <v>97</v>
      </c>
      <c r="B57" s="94">
        <f>COUNT(Hospitality!B14:B25)</f>
        <v>12</v>
      </c>
      <c r="C57" s="94"/>
      <c r="D57" s="94">
        <f>COUNTIF(Hospitality!D14:D25,"*")</f>
        <v>12</v>
      </c>
      <c r="E57" s="95"/>
      <c r="F57" s="95" t="b">
        <f>MIN(B57,D57)=MAX(B57,D57)</f>
        <v>1</v>
      </c>
    </row>
    <row r="58" spans="1:11" hidden="1" x14ac:dyDescent="0.2">
      <c r="A58" s="103" t="s">
        <v>98</v>
      </c>
      <c r="B58" s="93">
        <f>COUNT('All other expenses'!B19:B31)</f>
        <v>13</v>
      </c>
      <c r="C58" s="93"/>
      <c r="D58" s="93">
        <f>COUNTIF('All other expenses'!D19:D31,"*")</f>
        <v>13</v>
      </c>
      <c r="E58" s="93"/>
      <c r="F58" s="93" t="b">
        <f>MIN(B58,D58)=MAX(B58,D58)</f>
        <v>1</v>
      </c>
    </row>
    <row r="59" spans="1:11" hidden="1" x14ac:dyDescent="0.2">
      <c r="A59" s="102" t="s">
        <v>96</v>
      </c>
      <c r="B59" s="94">
        <f>COUNTIF('Gifts and benefits'!B11:B17,"*")</f>
        <v>0</v>
      </c>
      <c r="C59" s="94">
        <f>COUNTIF('Gifts and benefits'!C11:C17,"*")</f>
        <v>0</v>
      </c>
      <c r="D59" s="94"/>
      <c r="E59" s="94">
        <f>COUNTA('Gifts and benefits'!E11:E17)</f>
        <v>0</v>
      </c>
      <c r="F59" s="95"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ageMargins left="0.28000000000000003" right="0.18" top="0.74803149606299213" bottom="0.74803149606299213" header="0.31496062992125984" footer="0.31496062992125984"/>
  <pageSetup paperSize="9" scale="96"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629"/>
  <sheetViews>
    <sheetView zoomScaleNormal="100" workbookViewId="0">
      <selection activeCell="A169" sqref="A1:E169"/>
    </sheetView>
  </sheetViews>
  <sheetFormatPr defaultColWidth="0" defaultRowHeight="12.75" zeroHeight="1" x14ac:dyDescent="0.2"/>
  <cols>
    <col min="1" max="1" width="30.42578125" customWidth="1"/>
    <col min="2" max="2" width="14.28515625" customWidth="1"/>
    <col min="3" max="3" width="60.140625" customWidth="1"/>
    <col min="4" max="4" width="27.140625" customWidth="1"/>
    <col min="5" max="5" width="21.7109375" customWidth="1"/>
    <col min="6" max="6" width="37.5703125" style="127" customWidth="1"/>
    <col min="7" max="9" width="9.140625" hidden="1" customWidth="1"/>
    <col min="10" max="13" width="0" hidden="1" customWidth="1"/>
    <col min="14" max="16384" width="9.140625" hidden="1"/>
  </cols>
  <sheetData>
    <row r="1" spans="1:6" ht="26.25" customHeight="1" x14ac:dyDescent="0.2">
      <c r="A1" s="137" t="s">
        <v>6</v>
      </c>
      <c r="B1" s="137"/>
      <c r="C1" s="137"/>
      <c r="D1" s="137"/>
      <c r="E1" s="137"/>
      <c r="F1" s="119"/>
    </row>
    <row r="2" spans="1:6" ht="21" customHeight="1" x14ac:dyDescent="0.2">
      <c r="A2" s="2" t="s">
        <v>2</v>
      </c>
      <c r="B2" s="140" t="str">
        <f>'Summary and sign-off'!B2:F2</f>
        <v>Education New Zealand</v>
      </c>
      <c r="C2" s="140"/>
      <c r="D2" s="140"/>
      <c r="E2" s="140"/>
      <c r="F2" s="119"/>
    </row>
    <row r="3" spans="1:6" ht="21" customHeight="1" x14ac:dyDescent="0.2">
      <c r="A3" s="2" t="s">
        <v>3</v>
      </c>
      <c r="B3" s="140" t="str">
        <f>'Summary and sign-off'!B3:F3</f>
        <v>Grant McPherson</v>
      </c>
      <c r="C3" s="140"/>
      <c r="D3" s="140"/>
      <c r="E3" s="140"/>
      <c r="F3" s="119"/>
    </row>
    <row r="4" spans="1:6" ht="21" customHeight="1" x14ac:dyDescent="0.2">
      <c r="A4" s="2" t="s">
        <v>75</v>
      </c>
      <c r="B4" s="140">
        <f>'Summary and sign-off'!B4:F4</f>
        <v>43282</v>
      </c>
      <c r="C4" s="140"/>
      <c r="D4" s="140"/>
      <c r="E4" s="140"/>
      <c r="F4" s="119"/>
    </row>
    <row r="5" spans="1:6" ht="21" customHeight="1" x14ac:dyDescent="0.2">
      <c r="A5" s="2" t="s">
        <v>76</v>
      </c>
      <c r="B5" s="140">
        <f>'Summary and sign-off'!B5:F5</f>
        <v>43646</v>
      </c>
      <c r="C5" s="140"/>
      <c r="D5" s="140"/>
      <c r="E5" s="140"/>
      <c r="F5" s="119"/>
    </row>
    <row r="6" spans="1:6" ht="21" customHeight="1" x14ac:dyDescent="0.2">
      <c r="A6" s="2" t="s">
        <v>29</v>
      </c>
      <c r="B6" s="135" t="s">
        <v>28</v>
      </c>
      <c r="C6" s="135"/>
      <c r="D6" s="135"/>
      <c r="E6" s="135"/>
      <c r="F6" s="119"/>
    </row>
    <row r="7" spans="1:6" ht="21" customHeight="1" x14ac:dyDescent="0.2">
      <c r="A7" s="2" t="s">
        <v>92</v>
      </c>
      <c r="B7" s="135" t="s">
        <v>104</v>
      </c>
      <c r="C7" s="135"/>
      <c r="D7" s="135"/>
      <c r="E7" s="135"/>
      <c r="F7" s="119"/>
    </row>
    <row r="8" spans="1:6" ht="36" customHeight="1" x14ac:dyDescent="0.2">
      <c r="A8" s="143" t="s">
        <v>4</v>
      </c>
      <c r="B8" s="144"/>
      <c r="C8" s="144"/>
      <c r="D8" s="144"/>
      <c r="E8" s="144"/>
      <c r="F8" s="120"/>
    </row>
    <row r="9" spans="1:6" ht="36" customHeight="1" x14ac:dyDescent="0.2">
      <c r="A9" s="145" t="s">
        <v>128</v>
      </c>
      <c r="B9" s="146"/>
      <c r="C9" s="146"/>
      <c r="D9" s="146"/>
      <c r="E9" s="146"/>
      <c r="F9" s="120"/>
    </row>
    <row r="10" spans="1:6" ht="24.75" customHeight="1" x14ac:dyDescent="0.2">
      <c r="A10" s="142" t="s">
        <v>129</v>
      </c>
      <c r="B10" s="147"/>
      <c r="C10" s="142"/>
      <c r="D10" s="142"/>
      <c r="E10" s="142"/>
      <c r="F10" s="121"/>
    </row>
    <row r="11" spans="1:6" ht="22.5" customHeight="1" x14ac:dyDescent="0.2">
      <c r="A11" s="25" t="s">
        <v>48</v>
      </c>
      <c r="B11" s="25" t="s">
        <v>31</v>
      </c>
      <c r="C11" s="25" t="s">
        <v>176</v>
      </c>
      <c r="D11" s="25" t="s">
        <v>175</v>
      </c>
      <c r="E11" s="25" t="s">
        <v>74</v>
      </c>
      <c r="F11" s="122"/>
    </row>
    <row r="12" spans="1:6" s="1" customFormat="1" x14ac:dyDescent="0.2">
      <c r="A12" s="112">
        <v>43258</v>
      </c>
      <c r="B12" s="113">
        <v>76.83</v>
      </c>
      <c r="C12" s="114" t="s">
        <v>248</v>
      </c>
      <c r="D12" s="114" t="s">
        <v>184</v>
      </c>
      <c r="E12" s="115" t="s">
        <v>249</v>
      </c>
      <c r="F12" s="117"/>
    </row>
    <row r="13" spans="1:6" s="1" customFormat="1" x14ac:dyDescent="0.2">
      <c r="A13" s="112">
        <v>43260</v>
      </c>
      <c r="B13" s="113">
        <v>19.559999999999999</v>
      </c>
      <c r="C13" s="114" t="s">
        <v>247</v>
      </c>
      <c r="D13" s="114" t="s">
        <v>184</v>
      </c>
      <c r="E13" s="115" t="s">
        <v>185</v>
      </c>
      <c r="F13" s="117"/>
    </row>
    <row r="14" spans="1:6" s="1" customFormat="1" x14ac:dyDescent="0.2">
      <c r="A14" s="112">
        <v>43261</v>
      </c>
      <c r="B14" s="113">
        <v>63.94</v>
      </c>
      <c r="C14" s="114" t="s">
        <v>247</v>
      </c>
      <c r="D14" s="114" t="s">
        <v>198</v>
      </c>
      <c r="E14" s="115" t="s">
        <v>185</v>
      </c>
      <c r="F14" s="117"/>
    </row>
    <row r="15" spans="1:6" s="1" customFormat="1" ht="25.5" x14ac:dyDescent="0.2">
      <c r="A15" s="128" t="s">
        <v>250</v>
      </c>
      <c r="B15" s="113">
        <v>9308.3799999999992</v>
      </c>
      <c r="C15" s="114" t="s">
        <v>328</v>
      </c>
      <c r="D15" s="114" t="s">
        <v>204</v>
      </c>
      <c r="E15" s="115" t="s">
        <v>355</v>
      </c>
      <c r="F15" s="117"/>
    </row>
    <row r="16" spans="1:6" s="1" customFormat="1" ht="25.5" x14ac:dyDescent="0.2">
      <c r="A16" s="112">
        <v>43295</v>
      </c>
      <c r="B16" s="113">
        <v>43.33</v>
      </c>
      <c r="C16" s="114" t="s">
        <v>328</v>
      </c>
      <c r="D16" s="114" t="s">
        <v>211</v>
      </c>
      <c r="E16" s="115" t="s">
        <v>158</v>
      </c>
      <c r="F16" s="117"/>
    </row>
    <row r="17" spans="1:6" s="1" customFormat="1" ht="25.5" x14ac:dyDescent="0.2">
      <c r="A17" s="112">
        <v>43295</v>
      </c>
      <c r="B17" s="113">
        <v>28.08</v>
      </c>
      <c r="C17" s="114" t="s">
        <v>328</v>
      </c>
      <c r="D17" s="114" t="s">
        <v>251</v>
      </c>
      <c r="E17" s="115" t="s">
        <v>206</v>
      </c>
      <c r="F17" s="117"/>
    </row>
    <row r="18" spans="1:6" s="1" customFormat="1" ht="25.5" x14ac:dyDescent="0.2">
      <c r="A18" s="128" t="s">
        <v>253</v>
      </c>
      <c r="B18" s="113">
        <v>1893.13</v>
      </c>
      <c r="C18" s="114" t="s">
        <v>328</v>
      </c>
      <c r="D18" s="114" t="s">
        <v>205</v>
      </c>
      <c r="E18" s="115" t="s">
        <v>206</v>
      </c>
      <c r="F18" s="117"/>
    </row>
    <row r="19" spans="1:6" s="1" customFormat="1" ht="25.5" x14ac:dyDescent="0.2">
      <c r="A19" s="128" t="s">
        <v>252</v>
      </c>
      <c r="B19" s="113">
        <v>281.60000000000002</v>
      </c>
      <c r="C19" s="114" t="s">
        <v>328</v>
      </c>
      <c r="D19" s="114" t="s">
        <v>207</v>
      </c>
      <c r="E19" s="115" t="s">
        <v>208</v>
      </c>
      <c r="F19" s="117"/>
    </row>
    <row r="20" spans="1:6" s="1" customFormat="1" ht="38.25" x14ac:dyDescent="0.2">
      <c r="A20" s="128" t="s">
        <v>254</v>
      </c>
      <c r="B20" s="113">
        <v>9289.3799999999992</v>
      </c>
      <c r="C20" s="114" t="s">
        <v>329</v>
      </c>
      <c r="D20" s="114" t="s">
        <v>204</v>
      </c>
      <c r="E20" s="115" t="s">
        <v>356</v>
      </c>
      <c r="F20" s="117"/>
    </row>
    <row r="21" spans="1:6" s="1" customFormat="1" ht="25.5" x14ac:dyDescent="0.2">
      <c r="A21" s="112">
        <v>43344</v>
      </c>
      <c r="B21" s="113">
        <v>1656.35</v>
      </c>
      <c r="C21" s="114" t="s">
        <v>256</v>
      </c>
      <c r="D21" s="114" t="s">
        <v>209</v>
      </c>
      <c r="E21" s="115" t="s">
        <v>152</v>
      </c>
      <c r="F21" s="117"/>
    </row>
    <row r="22" spans="1:6" s="1" customFormat="1" ht="25.5" x14ac:dyDescent="0.2">
      <c r="A22" s="76">
        <v>43344</v>
      </c>
      <c r="B22" s="73">
        <v>436.25</v>
      </c>
      <c r="C22" s="74" t="s">
        <v>257</v>
      </c>
      <c r="D22" s="74" t="s">
        <v>209</v>
      </c>
      <c r="E22" s="75" t="s">
        <v>155</v>
      </c>
      <c r="F22" s="117"/>
    </row>
    <row r="23" spans="1:6" s="1" customFormat="1" ht="25.5" x14ac:dyDescent="0.2">
      <c r="A23" s="112">
        <v>43345</v>
      </c>
      <c r="B23" s="113">
        <v>44.12</v>
      </c>
      <c r="C23" s="114" t="s">
        <v>255</v>
      </c>
      <c r="D23" s="114" t="s">
        <v>184</v>
      </c>
      <c r="E23" s="115" t="s">
        <v>153</v>
      </c>
      <c r="F23" s="123"/>
    </row>
    <row r="24" spans="1:6" s="1" customFormat="1" ht="25.5" x14ac:dyDescent="0.2">
      <c r="A24" s="76">
        <v>43345</v>
      </c>
      <c r="B24" s="73">
        <v>31.67</v>
      </c>
      <c r="C24" s="114" t="s">
        <v>255</v>
      </c>
      <c r="D24" s="74" t="s">
        <v>186</v>
      </c>
      <c r="E24" s="75" t="s">
        <v>153</v>
      </c>
      <c r="F24" s="123"/>
    </row>
    <row r="25" spans="1:6" s="1" customFormat="1" ht="25.5" x14ac:dyDescent="0.2">
      <c r="A25" s="76">
        <v>43346</v>
      </c>
      <c r="B25" s="73">
        <v>23.65</v>
      </c>
      <c r="C25" s="114" t="s">
        <v>255</v>
      </c>
      <c r="D25" s="74" t="s">
        <v>186</v>
      </c>
      <c r="E25" s="75" t="s">
        <v>153</v>
      </c>
      <c r="F25" s="123"/>
    </row>
    <row r="26" spans="1:6" s="1" customFormat="1" ht="25.5" x14ac:dyDescent="0.2">
      <c r="A26" s="76">
        <v>43347</v>
      </c>
      <c r="B26" s="73">
        <v>45.66</v>
      </c>
      <c r="C26" s="114" t="s">
        <v>255</v>
      </c>
      <c r="D26" s="74" t="s">
        <v>271</v>
      </c>
      <c r="E26" s="75" t="s">
        <v>153</v>
      </c>
      <c r="F26" s="123"/>
    </row>
    <row r="27" spans="1:6" s="1" customFormat="1" ht="25.5" x14ac:dyDescent="0.2">
      <c r="A27" s="76">
        <v>43347</v>
      </c>
      <c r="B27" s="73">
        <v>23.65</v>
      </c>
      <c r="C27" s="114" t="s">
        <v>255</v>
      </c>
      <c r="D27" s="74" t="s">
        <v>187</v>
      </c>
      <c r="E27" s="75" t="s">
        <v>153</v>
      </c>
      <c r="F27" s="123"/>
    </row>
    <row r="28" spans="1:6" s="1" customFormat="1" ht="25.5" x14ac:dyDescent="0.2">
      <c r="A28" s="129" t="s">
        <v>260</v>
      </c>
      <c r="B28" s="73">
        <v>577.35</v>
      </c>
      <c r="C28" s="114" t="s">
        <v>255</v>
      </c>
      <c r="D28" s="74" t="s">
        <v>188</v>
      </c>
      <c r="E28" s="75" t="s">
        <v>153</v>
      </c>
      <c r="F28" s="123"/>
    </row>
    <row r="29" spans="1:6" s="1" customFormat="1" ht="25.5" x14ac:dyDescent="0.2">
      <c r="A29" s="76">
        <v>43348</v>
      </c>
      <c r="B29" s="73">
        <v>392.87</v>
      </c>
      <c r="C29" s="74" t="s">
        <v>357</v>
      </c>
      <c r="D29" s="74" t="s">
        <v>258</v>
      </c>
      <c r="E29" s="75" t="s">
        <v>154</v>
      </c>
      <c r="F29" s="123"/>
    </row>
    <row r="30" spans="1:6" s="1" customFormat="1" ht="25.5" x14ac:dyDescent="0.2">
      <c r="A30" s="129" t="s">
        <v>261</v>
      </c>
      <c r="B30" s="73">
        <v>940.93</v>
      </c>
      <c r="C30" s="74" t="s">
        <v>357</v>
      </c>
      <c r="D30" s="74" t="s">
        <v>189</v>
      </c>
      <c r="E30" s="75" t="s">
        <v>154</v>
      </c>
      <c r="F30" s="123"/>
    </row>
    <row r="31" spans="1:6" s="1" customFormat="1" ht="25.5" x14ac:dyDescent="0.2">
      <c r="A31" s="76">
        <v>43714</v>
      </c>
      <c r="B31" s="73">
        <v>490.4</v>
      </c>
      <c r="C31" s="74" t="s">
        <v>259</v>
      </c>
      <c r="D31" s="74" t="s">
        <v>262</v>
      </c>
      <c r="E31" s="75" t="s">
        <v>263</v>
      </c>
      <c r="F31" s="123"/>
    </row>
    <row r="32" spans="1:6" s="1" customFormat="1" ht="25.5" x14ac:dyDescent="0.2">
      <c r="A32" s="76">
        <v>43349</v>
      </c>
      <c r="B32" s="73">
        <v>97.84</v>
      </c>
      <c r="C32" s="74" t="s">
        <v>259</v>
      </c>
      <c r="D32" s="74" t="s">
        <v>186</v>
      </c>
      <c r="E32" s="75" t="s">
        <v>155</v>
      </c>
      <c r="F32" s="123"/>
    </row>
    <row r="33" spans="1:6" s="1" customFormat="1" ht="25.5" x14ac:dyDescent="0.2">
      <c r="A33" s="76">
        <v>43351</v>
      </c>
      <c r="B33" s="73">
        <v>134.15</v>
      </c>
      <c r="C33" s="74" t="s">
        <v>259</v>
      </c>
      <c r="D33" s="74" t="s">
        <v>190</v>
      </c>
      <c r="E33" s="75" t="s">
        <v>155</v>
      </c>
      <c r="F33" s="123"/>
    </row>
    <row r="34" spans="1:6" s="1" customFormat="1" ht="25.5" x14ac:dyDescent="0.2">
      <c r="A34" s="76">
        <v>43352</v>
      </c>
      <c r="B34" s="73">
        <v>4.07</v>
      </c>
      <c r="C34" s="74" t="s">
        <v>259</v>
      </c>
      <c r="D34" s="74" t="s">
        <v>191</v>
      </c>
      <c r="E34" s="75" t="s">
        <v>155</v>
      </c>
      <c r="F34" s="123"/>
    </row>
    <row r="35" spans="1:6" s="1" customFormat="1" ht="25.5" x14ac:dyDescent="0.2">
      <c r="A35" s="76">
        <v>43352</v>
      </c>
      <c r="B35" s="73">
        <v>85.43</v>
      </c>
      <c r="C35" s="74" t="s">
        <v>259</v>
      </c>
      <c r="D35" s="74" t="s">
        <v>192</v>
      </c>
      <c r="E35" s="75" t="s">
        <v>155</v>
      </c>
      <c r="F35" s="123"/>
    </row>
    <row r="36" spans="1:6" s="1" customFormat="1" ht="25.5" x14ac:dyDescent="0.2">
      <c r="A36" s="129" t="s">
        <v>264</v>
      </c>
      <c r="B36" s="73">
        <v>723.39</v>
      </c>
      <c r="C36" s="74" t="s">
        <v>259</v>
      </c>
      <c r="D36" s="74" t="s">
        <v>193</v>
      </c>
      <c r="E36" s="75" t="s">
        <v>155</v>
      </c>
      <c r="F36" s="123"/>
    </row>
    <row r="37" spans="1:6" s="1" customFormat="1" ht="25.5" x14ac:dyDescent="0.2">
      <c r="A37" s="129" t="s">
        <v>267</v>
      </c>
      <c r="B37" s="73">
        <v>244.47</v>
      </c>
      <c r="C37" s="74" t="s">
        <v>336</v>
      </c>
      <c r="D37" s="74" t="s">
        <v>266</v>
      </c>
      <c r="E37" s="75" t="s">
        <v>265</v>
      </c>
      <c r="F37" s="123"/>
    </row>
    <row r="38" spans="1:6" s="1" customFormat="1" ht="25.5" x14ac:dyDescent="0.2">
      <c r="A38" s="76">
        <v>43352</v>
      </c>
      <c r="B38" s="73">
        <v>79.73</v>
      </c>
      <c r="C38" s="74" t="s">
        <v>336</v>
      </c>
      <c r="D38" s="74" t="s">
        <v>186</v>
      </c>
      <c r="E38" s="75" t="s">
        <v>152</v>
      </c>
      <c r="F38" s="123"/>
    </row>
    <row r="39" spans="1:6" s="1" customFormat="1" ht="25.5" x14ac:dyDescent="0.2">
      <c r="A39" s="76">
        <v>43352</v>
      </c>
      <c r="B39" s="73">
        <v>4.8899999999999997</v>
      </c>
      <c r="C39" s="74" t="s">
        <v>336</v>
      </c>
      <c r="D39" s="74" t="s">
        <v>194</v>
      </c>
      <c r="E39" s="75" t="s">
        <v>152</v>
      </c>
      <c r="F39" s="123"/>
    </row>
    <row r="40" spans="1:6" s="1" customFormat="1" ht="25.5" x14ac:dyDescent="0.2">
      <c r="A40" s="129" t="s">
        <v>269</v>
      </c>
      <c r="B40" s="73">
        <v>899.81</v>
      </c>
      <c r="C40" s="74" t="s">
        <v>336</v>
      </c>
      <c r="D40" s="74" t="s">
        <v>189</v>
      </c>
      <c r="E40" s="75" t="s">
        <v>152</v>
      </c>
      <c r="F40" s="123"/>
    </row>
    <row r="41" spans="1:6" s="1" customFormat="1" ht="25.5" x14ac:dyDescent="0.2">
      <c r="A41" s="76">
        <v>43353</v>
      </c>
      <c r="B41" s="73">
        <v>6.49</v>
      </c>
      <c r="C41" s="74" t="s">
        <v>336</v>
      </c>
      <c r="D41" s="74" t="s">
        <v>191</v>
      </c>
      <c r="E41" s="75" t="s">
        <v>152</v>
      </c>
      <c r="F41" s="123"/>
    </row>
    <row r="42" spans="1:6" s="1" customFormat="1" ht="25.5" x14ac:dyDescent="0.2">
      <c r="A42" s="76">
        <v>43353</v>
      </c>
      <c r="B42" s="73">
        <v>517.46</v>
      </c>
      <c r="C42" s="74" t="s">
        <v>336</v>
      </c>
      <c r="D42" s="74" t="s">
        <v>270</v>
      </c>
      <c r="E42" s="75" t="s">
        <v>152</v>
      </c>
      <c r="F42" s="123"/>
    </row>
    <row r="43" spans="1:6" s="1" customFormat="1" ht="25.5" x14ac:dyDescent="0.2">
      <c r="A43" s="76">
        <v>43354</v>
      </c>
      <c r="B43" s="73">
        <v>48.75</v>
      </c>
      <c r="C43" s="74" t="s">
        <v>336</v>
      </c>
      <c r="D43" s="74" t="s">
        <v>192</v>
      </c>
      <c r="E43" s="75" t="s">
        <v>152</v>
      </c>
      <c r="F43" s="123"/>
    </row>
    <row r="44" spans="1:6" s="1" customFormat="1" ht="25.5" x14ac:dyDescent="0.2">
      <c r="A44" s="129" t="s">
        <v>268</v>
      </c>
      <c r="B44" s="73">
        <v>1941.56</v>
      </c>
      <c r="C44" s="74" t="s">
        <v>336</v>
      </c>
      <c r="D44" s="74" t="s">
        <v>205</v>
      </c>
      <c r="E44" s="75" t="s">
        <v>152</v>
      </c>
      <c r="F44" s="123"/>
    </row>
    <row r="45" spans="1:6" s="1" customFormat="1" ht="25.5" x14ac:dyDescent="0.2">
      <c r="A45" s="76">
        <v>43356</v>
      </c>
      <c r="B45" s="73">
        <v>51.43</v>
      </c>
      <c r="C45" s="74" t="s">
        <v>336</v>
      </c>
      <c r="D45" s="74" t="s">
        <v>192</v>
      </c>
      <c r="E45" s="75" t="s">
        <v>152</v>
      </c>
      <c r="F45" s="123"/>
    </row>
    <row r="46" spans="1:6" s="1" customFormat="1" ht="25.5" x14ac:dyDescent="0.2">
      <c r="A46" s="76">
        <v>43359</v>
      </c>
      <c r="B46" s="73">
        <v>35.200000000000003</v>
      </c>
      <c r="C46" s="74" t="s">
        <v>210</v>
      </c>
      <c r="D46" s="74" t="s">
        <v>184</v>
      </c>
      <c r="E46" s="75" t="s">
        <v>158</v>
      </c>
      <c r="F46" s="123"/>
    </row>
    <row r="47" spans="1:6" s="1" customFormat="1" ht="63.75" x14ac:dyDescent="0.2">
      <c r="A47" s="129" t="s">
        <v>272</v>
      </c>
      <c r="B47" s="73">
        <v>6672.67</v>
      </c>
      <c r="C47" s="74" t="s">
        <v>330</v>
      </c>
      <c r="D47" s="74" t="s">
        <v>204</v>
      </c>
      <c r="E47" s="75" t="s">
        <v>273</v>
      </c>
      <c r="F47" s="123"/>
    </row>
    <row r="48" spans="1:6" s="1" customFormat="1" ht="38.25" x14ac:dyDescent="0.2">
      <c r="A48" s="129" t="s">
        <v>274</v>
      </c>
      <c r="B48" s="73">
        <v>859.02</v>
      </c>
      <c r="C48" s="74" t="s">
        <v>358</v>
      </c>
      <c r="D48" s="74" t="s">
        <v>216</v>
      </c>
      <c r="E48" s="75" t="s">
        <v>217</v>
      </c>
      <c r="F48" s="123"/>
    </row>
    <row r="49" spans="1:6" s="1" customFormat="1" ht="25.5" x14ac:dyDescent="0.2">
      <c r="A49" s="129" t="s">
        <v>275</v>
      </c>
      <c r="B49" s="73">
        <v>916.24</v>
      </c>
      <c r="C49" s="74" t="s">
        <v>331</v>
      </c>
      <c r="D49" s="74" t="s">
        <v>188</v>
      </c>
      <c r="E49" s="75" t="s">
        <v>185</v>
      </c>
      <c r="F49" s="123"/>
    </row>
    <row r="50" spans="1:6" s="1" customFormat="1" ht="25.5" x14ac:dyDescent="0.2">
      <c r="A50" s="76">
        <v>43547</v>
      </c>
      <c r="B50" s="73">
        <v>51</v>
      </c>
      <c r="C50" s="74" t="s">
        <v>331</v>
      </c>
      <c r="D50" s="74" t="s">
        <v>192</v>
      </c>
      <c r="E50" s="75" t="s">
        <v>185</v>
      </c>
      <c r="F50" s="123"/>
    </row>
    <row r="51" spans="1:6" s="1" customFormat="1" ht="25.5" x14ac:dyDescent="0.2">
      <c r="A51" s="76">
        <v>43547</v>
      </c>
      <c r="B51" s="73">
        <v>53.48</v>
      </c>
      <c r="C51" s="74" t="s">
        <v>331</v>
      </c>
      <c r="D51" s="74" t="s">
        <v>186</v>
      </c>
      <c r="E51" s="75" t="s">
        <v>185</v>
      </c>
      <c r="F51" s="123"/>
    </row>
    <row r="52" spans="1:6" s="1" customFormat="1" ht="25.5" x14ac:dyDescent="0.2">
      <c r="A52" s="76">
        <v>43548</v>
      </c>
      <c r="B52" s="73">
        <v>42.12</v>
      </c>
      <c r="C52" s="74" t="s">
        <v>331</v>
      </c>
      <c r="D52" s="74" t="s">
        <v>196</v>
      </c>
      <c r="E52" s="75" t="s">
        <v>185</v>
      </c>
      <c r="F52" s="123"/>
    </row>
    <row r="53" spans="1:6" s="1" customFormat="1" ht="25.5" x14ac:dyDescent="0.2">
      <c r="A53" s="76">
        <v>43549</v>
      </c>
      <c r="B53" s="73">
        <v>150.55000000000001</v>
      </c>
      <c r="C53" s="74" t="s">
        <v>331</v>
      </c>
      <c r="D53" s="74" t="s">
        <v>218</v>
      </c>
      <c r="E53" s="75" t="s">
        <v>185</v>
      </c>
      <c r="F53" s="123"/>
    </row>
    <row r="54" spans="1:6" s="1" customFormat="1" ht="25.5" x14ac:dyDescent="0.2">
      <c r="A54" s="129" t="s">
        <v>276</v>
      </c>
      <c r="B54" s="73">
        <v>884.5</v>
      </c>
      <c r="C54" s="74" t="s">
        <v>359</v>
      </c>
      <c r="D54" s="74" t="s">
        <v>195</v>
      </c>
      <c r="E54" s="75" t="s">
        <v>277</v>
      </c>
      <c r="F54" s="123"/>
    </row>
    <row r="55" spans="1:6" s="1" customFormat="1" ht="25.5" x14ac:dyDescent="0.2">
      <c r="A55" s="76">
        <v>43552</v>
      </c>
      <c r="B55" s="73">
        <v>31.32</v>
      </c>
      <c r="C55" s="74" t="s">
        <v>331</v>
      </c>
      <c r="D55" s="74" t="s">
        <v>279</v>
      </c>
      <c r="E55" s="75" t="s">
        <v>278</v>
      </c>
      <c r="F55" s="123"/>
    </row>
    <row r="56" spans="1:6" s="1" customFormat="1" ht="25.5" x14ac:dyDescent="0.2">
      <c r="A56" s="76">
        <v>43553</v>
      </c>
      <c r="B56" s="73">
        <v>34.869999999999997</v>
      </c>
      <c r="C56" s="74" t="s">
        <v>219</v>
      </c>
      <c r="D56" s="74" t="s">
        <v>184</v>
      </c>
      <c r="E56" s="75" t="s">
        <v>158</v>
      </c>
      <c r="F56" s="123"/>
    </row>
    <row r="57" spans="1:6" s="1" customFormat="1" ht="38.25" x14ac:dyDescent="0.2">
      <c r="A57" s="129" t="s">
        <v>280</v>
      </c>
      <c r="B57" s="73">
        <v>6727.2000000000007</v>
      </c>
      <c r="C57" s="74" t="s">
        <v>332</v>
      </c>
      <c r="D57" s="74" t="s">
        <v>204</v>
      </c>
      <c r="E57" s="75" t="s">
        <v>281</v>
      </c>
      <c r="F57" s="123"/>
    </row>
    <row r="58" spans="1:6" s="1" customFormat="1" ht="38.25" x14ac:dyDescent="0.2">
      <c r="A58" s="76">
        <v>43590</v>
      </c>
      <c r="B58" s="73">
        <v>43.81</v>
      </c>
      <c r="C58" s="74" t="s">
        <v>332</v>
      </c>
      <c r="D58" s="74" t="s">
        <v>211</v>
      </c>
      <c r="E58" s="75" t="s">
        <v>158</v>
      </c>
      <c r="F58" s="123"/>
    </row>
    <row r="59" spans="1:6" s="1" customFormat="1" ht="25.5" x14ac:dyDescent="0.2">
      <c r="A59" s="129" t="s">
        <v>324</v>
      </c>
      <c r="B59" s="73">
        <v>632.07000000000005</v>
      </c>
      <c r="C59" s="74" t="s">
        <v>333</v>
      </c>
      <c r="D59" s="74" t="s">
        <v>195</v>
      </c>
      <c r="E59" s="75" t="s">
        <v>282</v>
      </c>
      <c r="F59" s="123"/>
    </row>
    <row r="60" spans="1:6" s="1" customFormat="1" ht="25.5" x14ac:dyDescent="0.2">
      <c r="A60" s="76">
        <v>43593</v>
      </c>
      <c r="B60" s="73">
        <v>13.95</v>
      </c>
      <c r="C60" s="74" t="s">
        <v>333</v>
      </c>
      <c r="D60" s="74" t="s">
        <v>283</v>
      </c>
      <c r="E60" s="75" t="s">
        <v>282</v>
      </c>
      <c r="F60" s="123"/>
    </row>
    <row r="61" spans="1:6" s="1" customFormat="1" ht="25.5" x14ac:dyDescent="0.2">
      <c r="A61" s="129" t="s">
        <v>325</v>
      </c>
      <c r="B61" s="73">
        <v>448.64</v>
      </c>
      <c r="C61" s="74" t="s">
        <v>334</v>
      </c>
      <c r="D61" s="74" t="s">
        <v>188</v>
      </c>
      <c r="E61" s="75" t="s">
        <v>284</v>
      </c>
      <c r="F61" s="123"/>
    </row>
    <row r="62" spans="1:6" s="1" customFormat="1" ht="25.5" x14ac:dyDescent="0.2">
      <c r="A62" s="76">
        <v>43595</v>
      </c>
      <c r="B62" s="73">
        <v>7.32</v>
      </c>
      <c r="C62" s="74" t="s">
        <v>334</v>
      </c>
      <c r="D62" s="74" t="s">
        <v>283</v>
      </c>
      <c r="E62" s="75" t="s">
        <v>284</v>
      </c>
      <c r="F62" s="123"/>
    </row>
    <row r="63" spans="1:6" s="1" customFormat="1" ht="25.5" x14ac:dyDescent="0.2">
      <c r="A63" s="76">
        <v>43596</v>
      </c>
      <c r="B63" s="73">
        <v>22.98</v>
      </c>
      <c r="C63" s="74" t="s">
        <v>288</v>
      </c>
      <c r="D63" s="74" t="s">
        <v>184</v>
      </c>
      <c r="E63" s="75" t="s">
        <v>158</v>
      </c>
      <c r="F63" s="123"/>
    </row>
    <row r="64" spans="1:6" s="1" customFormat="1" ht="25.5" x14ac:dyDescent="0.2">
      <c r="A64" s="129" t="s">
        <v>285</v>
      </c>
      <c r="B64" s="73">
        <v>7699.5999999999995</v>
      </c>
      <c r="C64" s="74" t="s">
        <v>335</v>
      </c>
      <c r="D64" s="74" t="s">
        <v>204</v>
      </c>
      <c r="E64" s="75" t="s">
        <v>360</v>
      </c>
      <c r="F64" s="123"/>
    </row>
    <row r="65" spans="1:6" s="1" customFormat="1" ht="25.5" x14ac:dyDescent="0.2">
      <c r="A65" s="76">
        <v>43608</v>
      </c>
      <c r="B65" s="73">
        <v>47.34</v>
      </c>
      <c r="C65" s="74" t="s">
        <v>335</v>
      </c>
      <c r="D65" s="74" t="s">
        <v>211</v>
      </c>
      <c r="E65" s="75" t="s">
        <v>158</v>
      </c>
      <c r="F65" s="123"/>
    </row>
    <row r="66" spans="1:6" s="1" customFormat="1" ht="38.25" x14ac:dyDescent="0.2">
      <c r="A66" s="129" t="s">
        <v>289</v>
      </c>
      <c r="B66" s="73">
        <v>3517.82</v>
      </c>
      <c r="C66" s="74" t="s">
        <v>335</v>
      </c>
      <c r="D66" s="74" t="s">
        <v>319</v>
      </c>
      <c r="E66" s="75" t="s">
        <v>249</v>
      </c>
      <c r="F66" s="123"/>
    </row>
    <row r="67" spans="1:6" s="1" customFormat="1" ht="25.5" x14ac:dyDescent="0.2">
      <c r="A67" s="76">
        <v>43609</v>
      </c>
      <c r="B67" s="73">
        <v>21.95</v>
      </c>
      <c r="C67" s="74" t="s">
        <v>335</v>
      </c>
      <c r="D67" s="74" t="s">
        <v>286</v>
      </c>
      <c r="E67" s="75" t="s">
        <v>249</v>
      </c>
      <c r="F67" s="123"/>
    </row>
    <row r="68" spans="1:6" s="1" customFormat="1" ht="25.5" x14ac:dyDescent="0.2">
      <c r="A68" s="76">
        <v>43609</v>
      </c>
      <c r="B68" s="73">
        <v>50.51</v>
      </c>
      <c r="C68" s="74" t="s">
        <v>335</v>
      </c>
      <c r="D68" s="74" t="s">
        <v>184</v>
      </c>
      <c r="E68" s="75" t="s">
        <v>249</v>
      </c>
      <c r="F68" s="123"/>
    </row>
    <row r="69" spans="1:6" s="1" customFormat="1" ht="25.5" x14ac:dyDescent="0.2">
      <c r="A69" s="76">
        <v>43641</v>
      </c>
      <c r="B69" s="73">
        <v>30.41</v>
      </c>
      <c r="C69" s="74" t="s">
        <v>335</v>
      </c>
      <c r="D69" s="74" t="s">
        <v>286</v>
      </c>
      <c r="E69" s="75" t="s">
        <v>249</v>
      </c>
      <c r="F69" s="123"/>
    </row>
    <row r="70" spans="1:6" s="1" customFormat="1" ht="25.5" x14ac:dyDescent="0.2">
      <c r="A70" s="76">
        <v>43610</v>
      </c>
      <c r="B70" s="73">
        <v>22.73</v>
      </c>
      <c r="C70" s="74" t="s">
        <v>335</v>
      </c>
      <c r="D70" s="74" t="s">
        <v>184</v>
      </c>
      <c r="E70" s="75" t="s">
        <v>249</v>
      </c>
      <c r="F70" s="123"/>
    </row>
    <row r="71" spans="1:6" s="1" customFormat="1" ht="38.25" x14ac:dyDescent="0.2">
      <c r="A71" s="76">
        <v>43613</v>
      </c>
      <c r="B71" s="73">
        <v>69.81</v>
      </c>
      <c r="C71" s="74" t="s">
        <v>335</v>
      </c>
      <c r="D71" s="74" t="s">
        <v>287</v>
      </c>
      <c r="E71" s="75" t="s">
        <v>249</v>
      </c>
      <c r="F71" s="123"/>
    </row>
    <row r="72" spans="1:6" s="1" customFormat="1" ht="25.5" x14ac:dyDescent="0.2">
      <c r="A72" s="76">
        <v>43614</v>
      </c>
      <c r="B72" s="73">
        <v>57.19</v>
      </c>
      <c r="C72" s="74" t="s">
        <v>335</v>
      </c>
      <c r="D72" s="74" t="s">
        <v>286</v>
      </c>
      <c r="E72" s="75" t="s">
        <v>249</v>
      </c>
      <c r="F72" s="123"/>
    </row>
    <row r="73" spans="1:6" s="1" customFormat="1" ht="25.5" x14ac:dyDescent="0.2">
      <c r="A73" s="76">
        <v>43614</v>
      </c>
      <c r="B73" s="73">
        <v>86.17</v>
      </c>
      <c r="C73" s="74" t="s">
        <v>335</v>
      </c>
      <c r="D73" s="74" t="s">
        <v>184</v>
      </c>
      <c r="E73" s="75" t="s">
        <v>249</v>
      </c>
      <c r="F73" s="123"/>
    </row>
    <row r="74" spans="1:6" s="1" customFormat="1" ht="25.5" x14ac:dyDescent="0.2">
      <c r="A74" s="76">
        <v>43615</v>
      </c>
      <c r="B74" s="73">
        <v>35.659999999999997</v>
      </c>
      <c r="C74" s="74" t="s">
        <v>335</v>
      </c>
      <c r="D74" s="74" t="s">
        <v>184</v>
      </c>
      <c r="E74" s="75" t="s">
        <v>249</v>
      </c>
      <c r="F74" s="123"/>
    </row>
    <row r="75" spans="1:6" ht="28.5" customHeight="1" x14ac:dyDescent="0.2">
      <c r="A75" s="86" t="s">
        <v>136</v>
      </c>
      <c r="B75" s="87">
        <f>SUM(B12:B74)</f>
        <v>59772.73</v>
      </c>
      <c r="C75" s="88" t="str">
        <f>IF(SUBTOTAL(3,B12:B74)=SUBTOTAL(103,B12:B74),'Summary and sign-off'!$A$47,'Summary and sign-off'!$A$48)</f>
        <v>Check - there are no hidden rows with data</v>
      </c>
      <c r="D75" s="141" t="str">
        <f>IF('Summary and sign-off'!F54='Summary and sign-off'!F53,'Summary and sign-off'!A50,'Summary and sign-off'!A49)</f>
        <v>Check - each entry provides sufficient information</v>
      </c>
      <c r="E75" s="141"/>
      <c r="F75" s="119"/>
    </row>
    <row r="76" spans="1:6" ht="10.5" customHeight="1" x14ac:dyDescent="0.2">
      <c r="A76" s="18"/>
      <c r="B76" s="20"/>
      <c r="C76" s="18"/>
      <c r="D76" s="18"/>
      <c r="E76" s="18"/>
      <c r="F76" s="119"/>
    </row>
    <row r="77" spans="1:6" ht="24.75" customHeight="1" x14ac:dyDescent="0.2">
      <c r="A77" s="142" t="s">
        <v>83</v>
      </c>
      <c r="B77" s="142"/>
      <c r="C77" s="142"/>
      <c r="D77" s="142"/>
      <c r="E77" s="142"/>
      <c r="F77" s="121"/>
    </row>
    <row r="78" spans="1:6" ht="19.5" customHeight="1" x14ac:dyDescent="0.2">
      <c r="A78" s="25" t="s">
        <v>48</v>
      </c>
      <c r="B78" s="25" t="s">
        <v>31</v>
      </c>
      <c r="C78" s="25" t="s">
        <v>176</v>
      </c>
      <c r="D78" s="25" t="s">
        <v>175</v>
      </c>
      <c r="E78" s="25" t="s">
        <v>74</v>
      </c>
      <c r="F78" s="122"/>
    </row>
    <row r="79" spans="1:6" s="1" customFormat="1" ht="25.5" x14ac:dyDescent="0.2">
      <c r="A79" s="128" t="s">
        <v>291</v>
      </c>
      <c r="B79" s="113">
        <v>383.83</v>
      </c>
      <c r="C79" s="114" t="s">
        <v>156</v>
      </c>
      <c r="D79" s="114" t="s">
        <v>195</v>
      </c>
      <c r="E79" s="115" t="s">
        <v>157</v>
      </c>
      <c r="F79" s="117"/>
    </row>
    <row r="80" spans="1:6" s="1" customFormat="1" ht="25.5" x14ac:dyDescent="0.2">
      <c r="A80" s="128" t="s">
        <v>292</v>
      </c>
      <c r="B80" s="113">
        <v>524.52</v>
      </c>
      <c r="C80" s="114" t="s">
        <v>337</v>
      </c>
      <c r="D80" s="114" t="s">
        <v>189</v>
      </c>
      <c r="E80" s="115" t="s">
        <v>157</v>
      </c>
      <c r="F80" s="117"/>
    </row>
    <row r="81" spans="1:6" s="1" customFormat="1" ht="38.25" x14ac:dyDescent="0.2">
      <c r="A81" s="112">
        <v>43273</v>
      </c>
      <c r="B81" s="113">
        <v>42.27</v>
      </c>
      <c r="C81" s="114" t="s">
        <v>337</v>
      </c>
      <c r="D81" s="114" t="s">
        <v>212</v>
      </c>
      <c r="E81" s="115" t="s">
        <v>157</v>
      </c>
      <c r="F81" s="117"/>
    </row>
    <row r="82" spans="1:6" s="1" customFormat="1" ht="25.5" x14ac:dyDescent="0.2">
      <c r="A82" s="112">
        <v>43285</v>
      </c>
      <c r="B82" s="113">
        <v>333.92</v>
      </c>
      <c r="C82" s="114" t="s">
        <v>361</v>
      </c>
      <c r="D82" s="114" t="s">
        <v>204</v>
      </c>
      <c r="E82" s="115" t="s">
        <v>290</v>
      </c>
      <c r="F82" s="117"/>
    </row>
    <row r="83" spans="1:6" s="1" customFormat="1" ht="38.25" x14ac:dyDescent="0.2">
      <c r="A83" s="112">
        <v>43285</v>
      </c>
      <c r="B83" s="113">
        <v>74.61</v>
      </c>
      <c r="C83" s="114" t="s">
        <v>361</v>
      </c>
      <c r="D83" s="114" t="s">
        <v>212</v>
      </c>
      <c r="E83" s="115" t="s">
        <v>157</v>
      </c>
      <c r="F83" s="117"/>
    </row>
    <row r="84" spans="1:6" s="1" customFormat="1" ht="25.5" x14ac:dyDescent="0.2">
      <c r="A84" s="112">
        <v>43285</v>
      </c>
      <c r="B84" s="113">
        <v>30</v>
      </c>
      <c r="C84" s="114" t="s">
        <v>361</v>
      </c>
      <c r="D84" s="114" t="s">
        <v>198</v>
      </c>
      <c r="E84" s="115" t="s">
        <v>157</v>
      </c>
      <c r="F84" s="117"/>
    </row>
    <row r="85" spans="1:6" s="1" customFormat="1" ht="25.5" x14ac:dyDescent="0.2">
      <c r="A85" s="112">
        <v>43285</v>
      </c>
      <c r="B85" s="113">
        <v>29.57</v>
      </c>
      <c r="C85" s="114" t="s">
        <v>361</v>
      </c>
      <c r="D85" s="114" t="s">
        <v>197</v>
      </c>
      <c r="E85" s="115" t="s">
        <v>158</v>
      </c>
      <c r="F85" s="117"/>
    </row>
    <row r="86" spans="1:6" s="1" customFormat="1" ht="25.5" x14ac:dyDescent="0.2">
      <c r="A86" s="128" t="s">
        <v>294</v>
      </c>
      <c r="B86" s="113">
        <v>582.52</v>
      </c>
      <c r="C86" s="114" t="s">
        <v>338</v>
      </c>
      <c r="D86" s="114" t="s">
        <v>204</v>
      </c>
      <c r="E86" s="115" t="s">
        <v>293</v>
      </c>
      <c r="F86" s="117"/>
    </row>
    <row r="87" spans="1:6" s="1" customFormat="1" ht="25.5" x14ac:dyDescent="0.2">
      <c r="A87" s="112">
        <v>43335</v>
      </c>
      <c r="B87" s="113">
        <v>43.71</v>
      </c>
      <c r="C87" s="114" t="s">
        <v>338</v>
      </c>
      <c r="D87" s="114" t="s">
        <v>211</v>
      </c>
      <c r="E87" s="115" t="s">
        <v>158</v>
      </c>
      <c r="F87" s="117"/>
    </row>
    <row r="88" spans="1:6" s="1" customFormat="1" ht="25.5" x14ac:dyDescent="0.2">
      <c r="A88" s="128" t="s">
        <v>294</v>
      </c>
      <c r="B88" s="113">
        <v>202.76</v>
      </c>
      <c r="C88" s="114" t="s">
        <v>338</v>
      </c>
      <c r="D88" s="114" t="s">
        <v>200</v>
      </c>
      <c r="E88" s="115" t="s">
        <v>213</v>
      </c>
      <c r="F88" s="117"/>
    </row>
    <row r="89" spans="1:6" s="1" customFormat="1" ht="25.5" x14ac:dyDescent="0.2">
      <c r="A89" s="128" t="s">
        <v>295</v>
      </c>
      <c r="B89" s="113">
        <v>414.32</v>
      </c>
      <c r="C89" s="114" t="s">
        <v>327</v>
      </c>
      <c r="D89" s="114" t="s">
        <v>204</v>
      </c>
      <c r="E89" s="115" t="s">
        <v>290</v>
      </c>
      <c r="F89" s="117"/>
    </row>
    <row r="90" spans="1:6" s="1" customFormat="1" ht="25.5" x14ac:dyDescent="0.2">
      <c r="A90" s="112">
        <v>43382</v>
      </c>
      <c r="B90" s="113">
        <v>45.27</v>
      </c>
      <c r="C90" s="114" t="s">
        <v>327</v>
      </c>
      <c r="D90" s="114" t="s">
        <v>198</v>
      </c>
      <c r="E90" s="115" t="s">
        <v>157</v>
      </c>
      <c r="F90" s="123"/>
    </row>
    <row r="91" spans="1:6" s="1" customFormat="1" ht="25.5" x14ac:dyDescent="0.2">
      <c r="A91" s="76">
        <v>43383</v>
      </c>
      <c r="B91" s="73">
        <v>45.22</v>
      </c>
      <c r="C91" s="114" t="s">
        <v>327</v>
      </c>
      <c r="D91" s="74" t="s">
        <v>198</v>
      </c>
      <c r="E91" s="75" t="s">
        <v>157</v>
      </c>
      <c r="F91" s="123"/>
    </row>
    <row r="92" spans="1:6" s="1" customFormat="1" ht="25.5" x14ac:dyDescent="0.2">
      <c r="A92" s="76">
        <v>43383</v>
      </c>
      <c r="B92" s="73">
        <v>44</v>
      </c>
      <c r="C92" s="114" t="s">
        <v>327</v>
      </c>
      <c r="D92" s="74" t="s">
        <v>197</v>
      </c>
      <c r="E92" s="75" t="s">
        <v>157</v>
      </c>
      <c r="F92" s="123"/>
    </row>
    <row r="93" spans="1:6" s="1" customFormat="1" ht="25.5" x14ac:dyDescent="0.2">
      <c r="A93" s="76">
        <v>43384</v>
      </c>
      <c r="B93" s="73">
        <v>23.52</v>
      </c>
      <c r="C93" s="114" t="s">
        <v>327</v>
      </c>
      <c r="D93" s="74" t="s">
        <v>198</v>
      </c>
      <c r="E93" s="75" t="s">
        <v>157</v>
      </c>
      <c r="F93" s="123"/>
    </row>
    <row r="94" spans="1:6" s="1" customFormat="1" ht="25.5" x14ac:dyDescent="0.2">
      <c r="A94" s="76">
        <v>43384</v>
      </c>
      <c r="B94" s="73">
        <v>44</v>
      </c>
      <c r="C94" s="114" t="s">
        <v>327</v>
      </c>
      <c r="D94" s="74" t="s">
        <v>197</v>
      </c>
      <c r="E94" s="75" t="s">
        <v>157</v>
      </c>
      <c r="F94" s="123"/>
    </row>
    <row r="95" spans="1:6" s="1" customFormat="1" ht="25.5" x14ac:dyDescent="0.2">
      <c r="A95" s="76">
        <v>43385</v>
      </c>
      <c r="B95" s="73">
        <v>29.73</v>
      </c>
      <c r="C95" s="114" t="s">
        <v>327</v>
      </c>
      <c r="D95" s="74" t="s">
        <v>199</v>
      </c>
      <c r="E95" s="75" t="s">
        <v>157</v>
      </c>
      <c r="F95" s="123"/>
    </row>
    <row r="96" spans="1:6" s="1" customFormat="1" ht="25.5" x14ac:dyDescent="0.2">
      <c r="A96" s="129" t="s">
        <v>295</v>
      </c>
      <c r="B96" s="73">
        <v>544.14</v>
      </c>
      <c r="C96" s="114" t="s">
        <v>327</v>
      </c>
      <c r="D96" s="74" t="s">
        <v>195</v>
      </c>
      <c r="E96" s="75" t="s">
        <v>157</v>
      </c>
      <c r="F96" s="118"/>
    </row>
    <row r="97" spans="1:6" s="1" customFormat="1" ht="25.5" x14ac:dyDescent="0.2">
      <c r="A97" s="129" t="s">
        <v>295</v>
      </c>
      <c r="B97" s="73">
        <v>169.91</v>
      </c>
      <c r="C97" s="114" t="s">
        <v>327</v>
      </c>
      <c r="D97" s="74" t="s">
        <v>200</v>
      </c>
      <c r="E97" s="75" t="s">
        <v>157</v>
      </c>
      <c r="F97" s="118"/>
    </row>
    <row r="98" spans="1:6" s="1" customFormat="1" ht="38.25" x14ac:dyDescent="0.2">
      <c r="A98" s="76">
        <v>43385</v>
      </c>
      <c r="B98" s="73">
        <v>44.1</v>
      </c>
      <c r="C98" s="114" t="s">
        <v>327</v>
      </c>
      <c r="D98" s="74" t="s">
        <v>214</v>
      </c>
      <c r="E98" s="75" t="s">
        <v>158</v>
      </c>
      <c r="F98" s="118"/>
    </row>
    <row r="99" spans="1:6" s="1" customFormat="1" ht="25.5" x14ac:dyDescent="0.2">
      <c r="A99" s="76">
        <v>43411</v>
      </c>
      <c r="B99" s="73">
        <v>559.84</v>
      </c>
      <c r="C99" s="74" t="s">
        <v>296</v>
      </c>
      <c r="D99" s="74" t="s">
        <v>204</v>
      </c>
      <c r="E99" s="75" t="s">
        <v>290</v>
      </c>
      <c r="F99" s="123"/>
    </row>
    <row r="100" spans="1:6" s="1" customFormat="1" x14ac:dyDescent="0.2">
      <c r="A100" s="76">
        <v>43411</v>
      </c>
      <c r="B100" s="73">
        <v>53.2</v>
      </c>
      <c r="C100" s="74" t="s">
        <v>296</v>
      </c>
      <c r="D100" s="74" t="s">
        <v>200</v>
      </c>
      <c r="E100" s="75" t="s">
        <v>157</v>
      </c>
      <c r="F100" s="123"/>
    </row>
    <row r="101" spans="1:6" s="1" customFormat="1" x14ac:dyDescent="0.2">
      <c r="A101" s="76">
        <v>43411</v>
      </c>
      <c r="B101" s="73">
        <v>12.17</v>
      </c>
      <c r="C101" s="74" t="s">
        <v>296</v>
      </c>
      <c r="D101" s="74" t="s">
        <v>187</v>
      </c>
      <c r="E101" s="75" t="s">
        <v>157</v>
      </c>
      <c r="F101" s="123"/>
    </row>
    <row r="102" spans="1:6" s="1" customFormat="1" x14ac:dyDescent="0.2">
      <c r="A102" s="76">
        <v>43411</v>
      </c>
      <c r="B102" s="73">
        <v>44</v>
      </c>
      <c r="C102" s="74" t="s">
        <v>296</v>
      </c>
      <c r="D102" s="74" t="s">
        <v>197</v>
      </c>
      <c r="E102" s="75" t="s">
        <v>157</v>
      </c>
      <c r="F102" s="118"/>
    </row>
    <row r="103" spans="1:6" s="1" customFormat="1" ht="25.5" x14ac:dyDescent="0.2">
      <c r="A103" s="76">
        <v>43423</v>
      </c>
      <c r="B103" s="73">
        <v>369.54</v>
      </c>
      <c r="C103" s="74" t="s">
        <v>362</v>
      </c>
      <c r="D103" s="74" t="s">
        <v>204</v>
      </c>
      <c r="E103" s="75" t="s">
        <v>290</v>
      </c>
      <c r="F103" s="124"/>
    </row>
    <row r="104" spans="1:6" s="1" customFormat="1" ht="25.5" x14ac:dyDescent="0.2">
      <c r="A104" s="129" t="s">
        <v>300</v>
      </c>
      <c r="B104" s="73">
        <v>181.38</v>
      </c>
      <c r="C104" s="74" t="s">
        <v>362</v>
      </c>
      <c r="D104" s="74" t="s">
        <v>201</v>
      </c>
      <c r="E104" s="75" t="s">
        <v>157</v>
      </c>
      <c r="F104" s="124"/>
    </row>
    <row r="105" spans="1:6" s="1" customFormat="1" ht="25.5" x14ac:dyDescent="0.2">
      <c r="A105" s="76">
        <v>43423</v>
      </c>
      <c r="B105" s="73">
        <v>44.47</v>
      </c>
      <c r="C105" s="74" t="s">
        <v>362</v>
      </c>
      <c r="D105" s="74" t="s">
        <v>211</v>
      </c>
      <c r="E105" s="75" t="s">
        <v>158</v>
      </c>
      <c r="F105" s="124"/>
    </row>
    <row r="106" spans="1:6" s="1" customFormat="1" ht="38.25" x14ac:dyDescent="0.2">
      <c r="A106" s="76">
        <v>43423</v>
      </c>
      <c r="B106" s="73">
        <v>82.07</v>
      </c>
      <c r="C106" s="74" t="s">
        <v>362</v>
      </c>
      <c r="D106" s="74" t="s">
        <v>212</v>
      </c>
      <c r="E106" s="75" t="s">
        <v>157</v>
      </c>
      <c r="F106" s="124"/>
    </row>
    <row r="107" spans="1:6" s="1" customFormat="1" ht="25.5" x14ac:dyDescent="0.2">
      <c r="A107" s="76">
        <v>43423</v>
      </c>
      <c r="B107" s="73">
        <v>35.229999999999997</v>
      </c>
      <c r="C107" s="74" t="s">
        <v>362</v>
      </c>
      <c r="D107" s="74" t="s">
        <v>186</v>
      </c>
      <c r="E107" s="75" t="s">
        <v>157</v>
      </c>
      <c r="F107" s="124"/>
    </row>
    <row r="108" spans="1:6" s="1" customFormat="1" ht="25.5" x14ac:dyDescent="0.2">
      <c r="A108" s="76">
        <v>43424</v>
      </c>
      <c r="B108" s="73">
        <v>11.47</v>
      </c>
      <c r="C108" s="74" t="s">
        <v>362</v>
      </c>
      <c r="D108" s="74" t="s">
        <v>222</v>
      </c>
      <c r="E108" s="75" t="s">
        <v>157</v>
      </c>
      <c r="F108" s="124"/>
    </row>
    <row r="109" spans="1:6" s="1" customFormat="1" ht="25.5" x14ac:dyDescent="0.2">
      <c r="A109" s="76">
        <v>43424</v>
      </c>
      <c r="B109" s="73">
        <v>297.18</v>
      </c>
      <c r="C109" s="74" t="s">
        <v>363</v>
      </c>
      <c r="D109" s="74" t="s">
        <v>279</v>
      </c>
      <c r="E109" s="75" t="s">
        <v>297</v>
      </c>
      <c r="F109" s="124"/>
    </row>
    <row r="110" spans="1:6" s="1" customFormat="1" ht="25.5" x14ac:dyDescent="0.2">
      <c r="A110" s="76">
        <v>43425</v>
      </c>
      <c r="B110" s="73">
        <v>131.72999999999999</v>
      </c>
      <c r="C110" s="74" t="s">
        <v>298</v>
      </c>
      <c r="D110" s="74" t="s">
        <v>200</v>
      </c>
      <c r="E110" s="75" t="s">
        <v>157</v>
      </c>
      <c r="F110" s="124"/>
    </row>
    <row r="111" spans="1:6" s="1" customFormat="1" ht="25.5" x14ac:dyDescent="0.2">
      <c r="A111" s="76">
        <v>43425</v>
      </c>
      <c r="B111" s="73">
        <v>81.790000000000006</v>
      </c>
      <c r="C111" s="74" t="s">
        <v>298</v>
      </c>
      <c r="D111" s="74" t="s">
        <v>198</v>
      </c>
      <c r="E111" s="75" t="s">
        <v>157</v>
      </c>
      <c r="F111" s="124"/>
    </row>
    <row r="112" spans="1:6" s="1" customFormat="1" ht="25.5" x14ac:dyDescent="0.2">
      <c r="A112" s="76">
        <v>43426</v>
      </c>
      <c r="B112" s="73">
        <v>3.7</v>
      </c>
      <c r="C112" s="74" t="s">
        <v>298</v>
      </c>
      <c r="D112" s="74" t="s">
        <v>197</v>
      </c>
      <c r="E112" s="75" t="s">
        <v>157</v>
      </c>
      <c r="F112" s="124"/>
    </row>
    <row r="113" spans="1:6" s="1" customFormat="1" ht="25.5" x14ac:dyDescent="0.2">
      <c r="A113" s="76">
        <v>43427</v>
      </c>
      <c r="B113" s="73">
        <v>23.96</v>
      </c>
      <c r="C113" s="74" t="s">
        <v>298</v>
      </c>
      <c r="D113" s="74" t="s">
        <v>197</v>
      </c>
      <c r="E113" s="75" t="s">
        <v>157</v>
      </c>
      <c r="F113" s="124"/>
    </row>
    <row r="114" spans="1:6" s="1" customFormat="1" ht="25.5" x14ac:dyDescent="0.2">
      <c r="A114" s="76">
        <v>43427</v>
      </c>
      <c r="B114" s="73">
        <v>31.48</v>
      </c>
      <c r="C114" s="74" t="s">
        <v>298</v>
      </c>
      <c r="D114" s="74" t="s">
        <v>184</v>
      </c>
      <c r="E114" s="75" t="s">
        <v>157</v>
      </c>
      <c r="F114" s="124"/>
    </row>
    <row r="115" spans="1:6" s="1" customFormat="1" ht="25.5" x14ac:dyDescent="0.2">
      <c r="A115" s="129" t="s">
        <v>299</v>
      </c>
      <c r="B115" s="73">
        <v>680.18</v>
      </c>
      <c r="C115" s="74" t="s">
        <v>298</v>
      </c>
      <c r="D115" s="74" t="s">
        <v>202</v>
      </c>
      <c r="E115" s="75" t="s">
        <v>157</v>
      </c>
      <c r="F115" s="118"/>
    </row>
    <row r="116" spans="1:6" s="1" customFormat="1" ht="25.5" x14ac:dyDescent="0.2">
      <c r="A116" s="129" t="s">
        <v>301</v>
      </c>
      <c r="B116" s="73">
        <v>438.42</v>
      </c>
      <c r="C116" s="74" t="s">
        <v>364</v>
      </c>
      <c r="D116" s="74" t="s">
        <v>204</v>
      </c>
      <c r="E116" s="75" t="s">
        <v>290</v>
      </c>
      <c r="F116" s="124"/>
    </row>
    <row r="117" spans="1:6" s="1" customFormat="1" ht="25.5" x14ac:dyDescent="0.2">
      <c r="A117" s="76">
        <v>43445</v>
      </c>
      <c r="B117" s="73">
        <v>113.4</v>
      </c>
      <c r="C117" s="74" t="s">
        <v>364</v>
      </c>
      <c r="D117" s="74" t="s">
        <v>200</v>
      </c>
      <c r="E117" s="75" t="s">
        <v>157</v>
      </c>
      <c r="F117" s="124"/>
    </row>
    <row r="118" spans="1:6" s="1" customFormat="1" ht="25.5" x14ac:dyDescent="0.2">
      <c r="A118" s="76">
        <v>43445</v>
      </c>
      <c r="B118" s="73">
        <v>28.26</v>
      </c>
      <c r="C118" s="74" t="s">
        <v>364</v>
      </c>
      <c r="D118" s="74" t="s">
        <v>203</v>
      </c>
      <c r="E118" s="75" t="s">
        <v>157</v>
      </c>
      <c r="F118" s="124"/>
    </row>
    <row r="119" spans="1:6" s="1" customFormat="1" ht="25.5" x14ac:dyDescent="0.2">
      <c r="A119" s="76">
        <v>43445</v>
      </c>
      <c r="B119" s="73">
        <v>76.260000000000005</v>
      </c>
      <c r="C119" s="74" t="s">
        <v>364</v>
      </c>
      <c r="D119" s="74" t="s">
        <v>197</v>
      </c>
      <c r="E119" s="75" t="s">
        <v>157</v>
      </c>
      <c r="F119" s="124"/>
    </row>
    <row r="120" spans="1:6" s="1" customFormat="1" ht="25.5" x14ac:dyDescent="0.2">
      <c r="A120" s="76">
        <v>43446</v>
      </c>
      <c r="B120" s="73">
        <v>73.040000000000006</v>
      </c>
      <c r="C120" s="74" t="s">
        <v>364</v>
      </c>
      <c r="D120" s="74" t="s">
        <v>197</v>
      </c>
      <c r="E120" s="75" t="s">
        <v>157</v>
      </c>
      <c r="F120" s="124"/>
    </row>
    <row r="121" spans="1:6" s="1" customFormat="1" ht="25.5" x14ac:dyDescent="0.2">
      <c r="A121" s="129" t="s">
        <v>301</v>
      </c>
      <c r="B121" s="73">
        <v>41.31</v>
      </c>
      <c r="C121" s="74" t="s">
        <v>364</v>
      </c>
      <c r="D121" s="74" t="s">
        <v>198</v>
      </c>
      <c r="E121" s="75" t="s">
        <v>157</v>
      </c>
      <c r="F121" s="124"/>
    </row>
    <row r="122" spans="1:6" s="1" customFormat="1" ht="25.5" x14ac:dyDescent="0.2">
      <c r="A122" s="76">
        <v>43446</v>
      </c>
      <c r="B122" s="73">
        <v>181.37</v>
      </c>
      <c r="C122" s="74" t="s">
        <v>364</v>
      </c>
      <c r="D122" s="74" t="s">
        <v>201</v>
      </c>
      <c r="E122" s="75" t="s">
        <v>157</v>
      </c>
      <c r="F122" s="118"/>
    </row>
    <row r="123" spans="1:6" s="1" customFormat="1" ht="25.5" x14ac:dyDescent="0.2">
      <c r="A123" s="76" t="s">
        <v>302</v>
      </c>
      <c r="B123" s="73">
        <v>276.86</v>
      </c>
      <c r="C123" s="74" t="s">
        <v>339</v>
      </c>
      <c r="D123" s="74" t="s">
        <v>204</v>
      </c>
      <c r="E123" s="75" t="s">
        <v>290</v>
      </c>
      <c r="F123" s="118"/>
    </row>
    <row r="124" spans="1:6" s="1" customFormat="1" ht="25.5" x14ac:dyDescent="0.2">
      <c r="A124" s="76">
        <v>43524</v>
      </c>
      <c r="B124" s="73">
        <v>23.73</v>
      </c>
      <c r="C124" s="74" t="s">
        <v>339</v>
      </c>
      <c r="D124" s="74" t="s">
        <v>303</v>
      </c>
      <c r="E124" s="75" t="s">
        <v>157</v>
      </c>
      <c r="F124" s="118"/>
    </row>
    <row r="125" spans="1:6" s="1" customFormat="1" x14ac:dyDescent="0.2">
      <c r="A125" s="76">
        <v>43524</v>
      </c>
      <c r="B125" s="73">
        <v>198.34</v>
      </c>
      <c r="C125" s="74" t="s">
        <v>339</v>
      </c>
      <c r="D125" s="74" t="s">
        <v>200</v>
      </c>
      <c r="E125" s="75" t="s">
        <v>157</v>
      </c>
      <c r="F125" s="118"/>
    </row>
    <row r="126" spans="1:6" s="1" customFormat="1" x14ac:dyDescent="0.2">
      <c r="A126" s="76">
        <v>43524</v>
      </c>
      <c r="B126" s="73">
        <v>23.65</v>
      </c>
      <c r="C126" s="74" t="s">
        <v>339</v>
      </c>
      <c r="D126" s="74" t="s">
        <v>197</v>
      </c>
      <c r="E126" s="75" t="s">
        <v>157</v>
      </c>
      <c r="F126" s="118"/>
    </row>
    <row r="127" spans="1:6" s="1" customFormat="1" ht="25.5" x14ac:dyDescent="0.2">
      <c r="A127" s="76" t="s">
        <v>302</v>
      </c>
      <c r="B127" s="73">
        <v>178.44</v>
      </c>
      <c r="C127" s="74" t="s">
        <v>339</v>
      </c>
      <c r="D127" s="74" t="s">
        <v>207</v>
      </c>
      <c r="E127" s="75" t="s">
        <v>157</v>
      </c>
      <c r="F127" s="118"/>
    </row>
    <row r="128" spans="1:6" s="1" customFormat="1" x14ac:dyDescent="0.2">
      <c r="A128" s="76">
        <v>43525</v>
      </c>
      <c r="B128" s="73">
        <v>20.87</v>
      </c>
      <c r="C128" s="74" t="s">
        <v>339</v>
      </c>
      <c r="D128" s="74" t="s">
        <v>187</v>
      </c>
      <c r="E128" s="75" t="s">
        <v>157</v>
      </c>
      <c r="F128" s="118"/>
    </row>
    <row r="129" spans="1:6" s="1" customFormat="1" x14ac:dyDescent="0.2">
      <c r="A129" s="76">
        <v>43525</v>
      </c>
      <c r="B129" s="73">
        <v>42.26</v>
      </c>
      <c r="C129" s="74" t="s">
        <v>339</v>
      </c>
      <c r="D129" s="74" t="s">
        <v>197</v>
      </c>
      <c r="E129" s="75" t="s">
        <v>157</v>
      </c>
      <c r="F129" s="118"/>
    </row>
    <row r="130" spans="1:6" s="1" customFormat="1" ht="25.5" x14ac:dyDescent="0.2">
      <c r="A130" s="76" t="s">
        <v>302</v>
      </c>
      <c r="B130" s="73">
        <v>73.040000000000006</v>
      </c>
      <c r="C130" s="74" t="s">
        <v>339</v>
      </c>
      <c r="D130" s="74" t="s">
        <v>220</v>
      </c>
      <c r="E130" s="75" t="s">
        <v>158</v>
      </c>
      <c r="F130" s="118"/>
    </row>
    <row r="131" spans="1:6" s="1" customFormat="1" ht="38.25" x14ac:dyDescent="0.2">
      <c r="A131" s="76">
        <v>43538</v>
      </c>
      <c r="B131" s="73">
        <v>311.79000000000002</v>
      </c>
      <c r="C131" s="74" t="s">
        <v>340</v>
      </c>
      <c r="D131" s="74" t="s">
        <v>204</v>
      </c>
      <c r="E131" s="75" t="s">
        <v>290</v>
      </c>
      <c r="F131" s="118"/>
    </row>
    <row r="132" spans="1:6" s="1" customFormat="1" ht="38.25" x14ac:dyDescent="0.2">
      <c r="A132" s="76">
        <v>43538</v>
      </c>
      <c r="B132" s="73">
        <v>62.150000000000006</v>
      </c>
      <c r="C132" s="74" t="s">
        <v>340</v>
      </c>
      <c r="D132" s="74" t="s">
        <v>200</v>
      </c>
      <c r="E132" s="75" t="s">
        <v>157</v>
      </c>
      <c r="F132" s="118"/>
    </row>
    <row r="133" spans="1:6" s="1" customFormat="1" ht="38.25" x14ac:dyDescent="0.2">
      <c r="A133" s="76">
        <v>43538</v>
      </c>
      <c r="B133" s="73">
        <v>96.61</v>
      </c>
      <c r="C133" s="74" t="s">
        <v>340</v>
      </c>
      <c r="D133" s="74" t="s">
        <v>197</v>
      </c>
      <c r="E133" s="75" t="s">
        <v>157</v>
      </c>
      <c r="F133" s="118"/>
    </row>
    <row r="134" spans="1:6" s="1" customFormat="1" ht="25.5" x14ac:dyDescent="0.2">
      <c r="A134" s="129" t="s">
        <v>304</v>
      </c>
      <c r="B134" s="73">
        <v>595.91999999999996</v>
      </c>
      <c r="C134" s="74" t="s">
        <v>341</v>
      </c>
      <c r="D134" s="74" t="s">
        <v>204</v>
      </c>
      <c r="E134" s="75" t="s">
        <v>290</v>
      </c>
      <c r="F134" s="118"/>
    </row>
    <row r="135" spans="1:6" s="1" customFormat="1" ht="25.5" x14ac:dyDescent="0.2">
      <c r="A135" s="76">
        <v>43559</v>
      </c>
      <c r="B135" s="73">
        <v>260</v>
      </c>
      <c r="C135" s="74" t="s">
        <v>341</v>
      </c>
      <c r="D135" s="74" t="s">
        <v>207</v>
      </c>
      <c r="E135" s="75" t="s">
        <v>157</v>
      </c>
      <c r="F135" s="118"/>
    </row>
    <row r="136" spans="1:6" s="1" customFormat="1" x14ac:dyDescent="0.2">
      <c r="A136" s="76">
        <v>43559</v>
      </c>
      <c r="B136" s="73">
        <v>30.43</v>
      </c>
      <c r="C136" s="74" t="s">
        <v>341</v>
      </c>
      <c r="D136" s="74" t="s">
        <v>197</v>
      </c>
      <c r="E136" s="75" t="s">
        <v>157</v>
      </c>
      <c r="F136" s="118"/>
    </row>
    <row r="137" spans="1:6" s="1" customFormat="1" x14ac:dyDescent="0.2">
      <c r="A137" s="76">
        <v>43559</v>
      </c>
      <c r="B137" s="73">
        <v>61.74</v>
      </c>
      <c r="C137" s="74" t="s">
        <v>341</v>
      </c>
      <c r="D137" s="74" t="s">
        <v>200</v>
      </c>
      <c r="E137" s="75" t="s">
        <v>157</v>
      </c>
      <c r="F137" s="118"/>
    </row>
    <row r="138" spans="1:6" s="1" customFormat="1" x14ac:dyDescent="0.2">
      <c r="A138" s="76">
        <v>43560</v>
      </c>
      <c r="B138" s="73">
        <v>12.61</v>
      </c>
      <c r="C138" s="74" t="s">
        <v>341</v>
      </c>
      <c r="D138" s="74" t="s">
        <v>184</v>
      </c>
      <c r="E138" s="75" t="s">
        <v>157</v>
      </c>
      <c r="F138" s="118"/>
    </row>
    <row r="139" spans="1:6" s="1" customFormat="1" ht="25.5" x14ac:dyDescent="0.2">
      <c r="A139" s="129" t="s">
        <v>304</v>
      </c>
      <c r="B139" s="73">
        <v>36.520000000000003</v>
      </c>
      <c r="C139" s="74" t="s">
        <v>341</v>
      </c>
      <c r="D139" s="74" t="s">
        <v>305</v>
      </c>
      <c r="E139" s="75" t="s">
        <v>158</v>
      </c>
      <c r="F139" s="118"/>
    </row>
    <row r="140" spans="1:6" s="1" customFormat="1" ht="25.5" x14ac:dyDescent="0.2">
      <c r="A140" s="129" t="s">
        <v>306</v>
      </c>
      <c r="B140" s="73">
        <v>697.14</v>
      </c>
      <c r="C140" s="74" t="s">
        <v>343</v>
      </c>
      <c r="D140" s="74" t="s">
        <v>204</v>
      </c>
      <c r="E140" s="75" t="s">
        <v>307</v>
      </c>
      <c r="F140" s="118"/>
    </row>
    <row r="141" spans="1:6" s="1" customFormat="1" ht="38.25" x14ac:dyDescent="0.2">
      <c r="A141" s="76">
        <v>43566</v>
      </c>
      <c r="B141" s="73">
        <v>46.97</v>
      </c>
      <c r="C141" s="74" t="s">
        <v>343</v>
      </c>
      <c r="D141" s="74" t="s">
        <v>223</v>
      </c>
      <c r="E141" s="75" t="s">
        <v>221</v>
      </c>
      <c r="F141" s="118"/>
    </row>
    <row r="142" spans="1:6" s="1" customFormat="1" x14ac:dyDescent="0.2">
      <c r="A142" s="76">
        <v>43567</v>
      </c>
      <c r="B142" s="73">
        <v>17.39</v>
      </c>
      <c r="C142" s="74" t="s">
        <v>343</v>
      </c>
      <c r="D142" s="74" t="s">
        <v>203</v>
      </c>
      <c r="E142" s="75" t="s">
        <v>221</v>
      </c>
      <c r="F142" s="118"/>
    </row>
    <row r="143" spans="1:6" s="1" customFormat="1" ht="25.5" x14ac:dyDescent="0.2">
      <c r="A143" s="129" t="s">
        <v>306</v>
      </c>
      <c r="B143" s="73">
        <v>205.37</v>
      </c>
      <c r="C143" s="74" t="s">
        <v>343</v>
      </c>
      <c r="D143" s="74" t="s">
        <v>207</v>
      </c>
      <c r="E143" s="75" t="s">
        <v>221</v>
      </c>
      <c r="F143" s="118"/>
    </row>
    <row r="144" spans="1:6" s="1" customFormat="1" ht="25.5" x14ac:dyDescent="0.2">
      <c r="A144" s="129" t="s">
        <v>306</v>
      </c>
      <c r="B144" s="73">
        <v>36.520000000000003</v>
      </c>
      <c r="C144" s="74" t="s">
        <v>343</v>
      </c>
      <c r="D144" s="74" t="s">
        <v>305</v>
      </c>
      <c r="E144" s="75" t="s">
        <v>158</v>
      </c>
      <c r="F144" s="118"/>
    </row>
    <row r="145" spans="1:6" s="1" customFormat="1" ht="25.5" x14ac:dyDescent="0.2">
      <c r="A145" s="129" t="s">
        <v>308</v>
      </c>
      <c r="B145" s="73">
        <v>549.6</v>
      </c>
      <c r="C145" s="74" t="s">
        <v>342</v>
      </c>
      <c r="D145" s="74" t="s">
        <v>309</v>
      </c>
      <c r="E145" s="75" t="s">
        <v>290</v>
      </c>
      <c r="F145" s="118"/>
    </row>
    <row r="146" spans="1:6" s="1" customFormat="1" ht="25.5" x14ac:dyDescent="0.2">
      <c r="A146" s="76">
        <v>43620</v>
      </c>
      <c r="B146" s="73">
        <v>73.040000000000006</v>
      </c>
      <c r="C146" s="74" t="s">
        <v>342</v>
      </c>
      <c r="D146" s="74" t="s">
        <v>305</v>
      </c>
      <c r="E146" s="75" t="s">
        <v>158</v>
      </c>
      <c r="F146" s="118"/>
    </row>
    <row r="147" spans="1:6" s="1" customFormat="1" ht="25.5" x14ac:dyDescent="0.2">
      <c r="A147" s="76">
        <v>43620</v>
      </c>
      <c r="B147" s="73">
        <v>123.47</v>
      </c>
      <c r="C147" s="74" t="s">
        <v>342</v>
      </c>
      <c r="D147" s="74" t="s">
        <v>310</v>
      </c>
      <c r="E147" s="75" t="s">
        <v>157</v>
      </c>
      <c r="F147" s="118"/>
    </row>
    <row r="148" spans="1:6" s="1" customFormat="1" ht="25.5" x14ac:dyDescent="0.2">
      <c r="A148" s="76">
        <v>43620</v>
      </c>
      <c r="B148" s="73">
        <v>424.54</v>
      </c>
      <c r="C148" s="74" t="s">
        <v>342</v>
      </c>
      <c r="D148" s="74" t="s">
        <v>311</v>
      </c>
      <c r="E148" s="75" t="s">
        <v>157</v>
      </c>
      <c r="F148" s="118"/>
    </row>
    <row r="149" spans="1:6" s="1" customFormat="1" ht="25.5" x14ac:dyDescent="0.2">
      <c r="A149" s="76">
        <v>43620</v>
      </c>
      <c r="B149" s="73">
        <v>20.87</v>
      </c>
      <c r="C149" s="74" t="s">
        <v>342</v>
      </c>
      <c r="D149" s="74" t="s">
        <v>186</v>
      </c>
      <c r="E149" s="75" t="s">
        <v>157</v>
      </c>
      <c r="F149" s="118"/>
    </row>
    <row r="150" spans="1:6" s="1" customFormat="1" ht="25.5" x14ac:dyDescent="0.2">
      <c r="A150" s="76">
        <v>43621</v>
      </c>
      <c r="B150" s="73">
        <v>55.29</v>
      </c>
      <c r="C150" s="74" t="s">
        <v>342</v>
      </c>
      <c r="D150" s="74" t="s">
        <v>198</v>
      </c>
      <c r="E150" s="75" t="s">
        <v>157</v>
      </c>
      <c r="F150" s="118"/>
    </row>
    <row r="151" spans="1:6" s="1" customFormat="1" ht="25.5" x14ac:dyDescent="0.2">
      <c r="A151" s="76">
        <v>43621</v>
      </c>
      <c r="B151" s="73">
        <v>49.22</v>
      </c>
      <c r="C151" s="74" t="s">
        <v>342</v>
      </c>
      <c r="D151" s="74" t="s">
        <v>197</v>
      </c>
      <c r="E151" s="75" t="s">
        <v>157</v>
      </c>
      <c r="F151" s="118"/>
    </row>
    <row r="152" spans="1:6" ht="30" customHeight="1" x14ac:dyDescent="0.2">
      <c r="A152" s="86" t="s">
        <v>137</v>
      </c>
      <c r="B152" s="87">
        <f>SUM(B79:B151)</f>
        <v>11851.750000000002</v>
      </c>
      <c r="C152" s="88" t="str">
        <f>IF(SUBTOTAL(3,B79:B151)=SUBTOTAL(103,B79:B151),'Summary and sign-off'!$A$47,'Summary and sign-off'!$A$48)</f>
        <v>Check - there are no hidden rows with data</v>
      </c>
      <c r="D152" s="141" t="str">
        <f>IF('Summary and sign-off'!F55='Summary and sign-off'!F53,'Summary and sign-off'!A50,'Summary and sign-off'!A49)</f>
        <v>Check - each entry provides sufficient information</v>
      </c>
      <c r="E152" s="141"/>
      <c r="F152" s="119"/>
    </row>
    <row r="153" spans="1:6" ht="10.5" customHeight="1" x14ac:dyDescent="0.2">
      <c r="A153" s="18"/>
      <c r="B153" s="20"/>
      <c r="C153" s="18"/>
      <c r="D153" s="18"/>
      <c r="E153" s="18"/>
      <c r="F153" s="119"/>
    </row>
    <row r="154" spans="1:6" ht="24.75" customHeight="1" x14ac:dyDescent="0.2">
      <c r="A154" s="142" t="s">
        <v>43</v>
      </c>
      <c r="B154" s="142"/>
      <c r="C154" s="142"/>
      <c r="D154" s="142"/>
      <c r="E154" s="142"/>
      <c r="F154" s="119"/>
    </row>
    <row r="155" spans="1:6" ht="27" customHeight="1" x14ac:dyDescent="0.2">
      <c r="A155" s="25" t="s">
        <v>48</v>
      </c>
      <c r="B155" s="25" t="s">
        <v>31</v>
      </c>
      <c r="C155" s="25" t="s">
        <v>176</v>
      </c>
      <c r="D155" s="25" t="s">
        <v>175</v>
      </c>
      <c r="E155" s="25" t="s">
        <v>74</v>
      </c>
      <c r="F155" s="125"/>
    </row>
    <row r="156" spans="1:6" s="1" customFormat="1" ht="38.25" x14ac:dyDescent="0.2">
      <c r="A156" s="76">
        <v>43138</v>
      </c>
      <c r="B156" s="73">
        <v>672</v>
      </c>
      <c r="C156" s="74" t="s">
        <v>367</v>
      </c>
      <c r="D156" s="74" t="s">
        <v>368</v>
      </c>
      <c r="E156" s="75" t="s">
        <v>158</v>
      </c>
      <c r="F156" s="126"/>
    </row>
    <row r="157" spans="1:6" s="1" customFormat="1" ht="38.25" x14ac:dyDescent="0.2">
      <c r="A157" s="76">
        <v>43312</v>
      </c>
      <c r="B157" s="73">
        <v>1.74</v>
      </c>
      <c r="C157" s="74" t="s">
        <v>365</v>
      </c>
      <c r="D157" s="74" t="s">
        <v>197</v>
      </c>
      <c r="E157" s="75" t="s">
        <v>158</v>
      </c>
      <c r="F157" s="126"/>
    </row>
    <row r="158" spans="1:6" s="1" customFormat="1" x14ac:dyDescent="0.2">
      <c r="A158" s="76">
        <v>43320</v>
      </c>
      <c r="B158" s="73">
        <v>3.48</v>
      </c>
      <c r="C158" s="74" t="s">
        <v>366</v>
      </c>
      <c r="D158" s="74" t="s">
        <v>197</v>
      </c>
      <c r="E158" s="75" t="s">
        <v>158</v>
      </c>
      <c r="F158" s="126"/>
    </row>
    <row r="159" spans="1:6" s="1" customFormat="1" x14ac:dyDescent="0.2">
      <c r="A159" s="76">
        <v>43320</v>
      </c>
      <c r="B159" s="73">
        <v>13.3</v>
      </c>
      <c r="C159" s="74" t="s">
        <v>215</v>
      </c>
      <c r="D159" s="74" t="s">
        <v>184</v>
      </c>
      <c r="E159" s="75" t="s">
        <v>158</v>
      </c>
      <c r="F159" s="126"/>
    </row>
    <row r="160" spans="1:6" s="1" customFormat="1" x14ac:dyDescent="0.2">
      <c r="A160" s="76">
        <v>43321</v>
      </c>
      <c r="B160" s="73">
        <v>34.78</v>
      </c>
      <c r="C160" s="74" t="s">
        <v>366</v>
      </c>
      <c r="D160" s="74" t="s">
        <v>197</v>
      </c>
      <c r="E160" s="75" t="s">
        <v>158</v>
      </c>
      <c r="F160" s="126"/>
    </row>
    <row r="161" spans="1:6" s="1" customFormat="1" x14ac:dyDescent="0.2">
      <c r="A161" s="76">
        <v>43322</v>
      </c>
      <c r="B161" s="73">
        <v>10.43</v>
      </c>
      <c r="C161" s="74" t="s">
        <v>366</v>
      </c>
      <c r="D161" s="74" t="s">
        <v>197</v>
      </c>
      <c r="E161" s="75" t="s">
        <v>158</v>
      </c>
      <c r="F161" s="126"/>
    </row>
    <row r="162" spans="1:6" s="1" customFormat="1" x14ac:dyDescent="0.2">
      <c r="A162" s="76">
        <v>43432</v>
      </c>
      <c r="B162" s="73">
        <v>20.87</v>
      </c>
      <c r="C162" s="74" t="s">
        <v>344</v>
      </c>
      <c r="D162" s="74" t="s">
        <v>197</v>
      </c>
      <c r="E162" s="75" t="s">
        <v>158</v>
      </c>
      <c r="F162" s="126"/>
    </row>
    <row r="163" spans="1:6" s="1" customFormat="1" x14ac:dyDescent="0.2">
      <c r="A163" s="76">
        <v>43500</v>
      </c>
      <c r="B163" s="73">
        <v>15.11</v>
      </c>
      <c r="C163" s="74" t="s">
        <v>345</v>
      </c>
      <c r="D163" s="74" t="s">
        <v>184</v>
      </c>
      <c r="E163" s="75" t="s">
        <v>158</v>
      </c>
      <c r="F163" s="126"/>
    </row>
    <row r="164" spans="1:6" s="1" customFormat="1" x14ac:dyDescent="0.2">
      <c r="A164" s="76">
        <v>43508</v>
      </c>
      <c r="B164" s="73">
        <v>9.09</v>
      </c>
      <c r="C164" s="74" t="s">
        <v>346</v>
      </c>
      <c r="D164" s="74" t="s">
        <v>184</v>
      </c>
      <c r="E164" s="75" t="s">
        <v>158</v>
      </c>
      <c r="F164" s="126"/>
    </row>
    <row r="165" spans="1:6" s="1" customFormat="1" x14ac:dyDescent="0.2">
      <c r="A165" s="76">
        <v>43570</v>
      </c>
      <c r="B165" s="73">
        <v>13.97</v>
      </c>
      <c r="C165" s="74" t="s">
        <v>348</v>
      </c>
      <c r="D165" s="74" t="s">
        <v>184</v>
      </c>
      <c r="E165" s="75" t="s">
        <v>158</v>
      </c>
      <c r="F165" s="126"/>
    </row>
    <row r="166" spans="1:6" s="1" customFormat="1" x14ac:dyDescent="0.2">
      <c r="A166" s="76">
        <v>43581</v>
      </c>
      <c r="B166" s="73">
        <v>19.649999999999999</v>
      </c>
      <c r="C166" s="74" t="s">
        <v>347</v>
      </c>
      <c r="D166" s="74" t="s">
        <v>197</v>
      </c>
      <c r="E166" s="75" t="s">
        <v>158</v>
      </c>
      <c r="F166" s="126"/>
    </row>
    <row r="167" spans="1:6" ht="28.5" customHeight="1" x14ac:dyDescent="0.2">
      <c r="A167" s="86" t="s">
        <v>134</v>
      </c>
      <c r="B167" s="87">
        <f>SUM(B156:B166)</f>
        <v>814.42</v>
      </c>
      <c r="C167" s="88" t="str">
        <f>IF(SUBTOTAL(3,B156:B166)=SUBTOTAL(103,B156:B166),'Summary and sign-off'!$A$47,'Summary and sign-off'!$A$48)</f>
        <v>Check - there are no hidden rows with data</v>
      </c>
      <c r="D167" s="141" t="str">
        <f>IF('Summary and sign-off'!F56='Summary and sign-off'!F53,'Summary and sign-off'!A50,'Summary and sign-off'!A49)</f>
        <v>Check - each entry provides sufficient information</v>
      </c>
      <c r="E167" s="141"/>
      <c r="F167" s="119"/>
    </row>
    <row r="168" spans="1:6" ht="10.5" customHeight="1" x14ac:dyDescent="0.2">
      <c r="A168" s="18"/>
      <c r="B168" s="61"/>
      <c r="C168" s="20"/>
      <c r="D168" s="18"/>
      <c r="E168" s="18"/>
      <c r="F168" s="119"/>
    </row>
    <row r="169" spans="1:6" ht="34.5" customHeight="1" x14ac:dyDescent="0.2">
      <c r="A169" s="31" t="s">
        <v>1</v>
      </c>
      <c r="B169" s="62">
        <f>B75+B152+B167</f>
        <v>72438.900000000009</v>
      </c>
      <c r="C169" s="32"/>
      <c r="D169" s="32"/>
      <c r="E169" s="32"/>
      <c r="F169" s="119"/>
    </row>
    <row r="170" spans="1:6" x14ac:dyDescent="0.2">
      <c r="A170" s="18"/>
      <c r="B170" s="20"/>
      <c r="C170" s="18"/>
      <c r="D170" s="18"/>
      <c r="E170" s="18"/>
      <c r="F170" s="119"/>
    </row>
    <row r="171" spans="1:6" x14ac:dyDescent="0.2">
      <c r="A171" s="19" t="s">
        <v>8</v>
      </c>
      <c r="B171" s="20"/>
      <c r="C171" s="18"/>
      <c r="D171" s="18"/>
      <c r="E171" s="18"/>
      <c r="F171" s="119"/>
    </row>
    <row r="172" spans="1:6" ht="12.6" customHeight="1" x14ac:dyDescent="0.2">
      <c r="A172" s="21" t="s">
        <v>49</v>
      </c>
      <c r="F172" s="119"/>
    </row>
    <row r="173" spans="1:6" ht="12.95" customHeight="1" x14ac:dyDescent="0.2">
      <c r="A173" s="21" t="s">
        <v>138</v>
      </c>
      <c r="B173" s="18"/>
      <c r="D173" s="18"/>
      <c r="F173" s="119"/>
    </row>
    <row r="174" spans="1:6" x14ac:dyDescent="0.2">
      <c r="A174" s="21" t="s">
        <v>131</v>
      </c>
      <c r="F174" s="119"/>
    </row>
    <row r="175" spans="1:6" x14ac:dyDescent="0.2">
      <c r="A175" s="21" t="s">
        <v>139</v>
      </c>
      <c r="B175" s="20"/>
      <c r="C175" s="18"/>
      <c r="D175" s="18"/>
      <c r="E175" s="18"/>
      <c r="F175" s="119"/>
    </row>
    <row r="176" spans="1:6" ht="12.95" customHeight="1" x14ac:dyDescent="0.2">
      <c r="A176" s="21" t="s">
        <v>130</v>
      </c>
      <c r="B176" s="18"/>
      <c r="D176" s="18"/>
      <c r="F176" s="119"/>
    </row>
    <row r="177" spans="1:6" x14ac:dyDescent="0.2">
      <c r="A177" s="21" t="s">
        <v>135</v>
      </c>
      <c r="F177" s="119"/>
    </row>
    <row r="178" spans="1:6" x14ac:dyDescent="0.2">
      <c r="A178" s="21" t="s">
        <v>145</v>
      </c>
      <c r="B178" s="21"/>
      <c r="C178" s="21"/>
      <c r="D178" s="21"/>
      <c r="F178" s="119"/>
    </row>
    <row r="179" spans="1:6" x14ac:dyDescent="0.2">
      <c r="A179" s="27"/>
      <c r="B179" s="18"/>
      <c r="C179" s="18"/>
      <c r="D179" s="18"/>
      <c r="E179" s="18"/>
      <c r="F179" s="119"/>
    </row>
    <row r="180" spans="1:6" hidden="1" x14ac:dyDescent="0.2">
      <c r="A180" s="27"/>
      <c r="B180" s="18"/>
      <c r="C180" s="18"/>
      <c r="D180" s="18"/>
      <c r="E180" s="18"/>
      <c r="F180" s="119"/>
    </row>
    <row r="181" spans="1:6" hidden="1" x14ac:dyDescent="0.2"/>
    <row r="182" spans="1:6" hidden="1" x14ac:dyDescent="0.2"/>
    <row r="183" spans="1:6" hidden="1" x14ac:dyDescent="0.2"/>
    <row r="184" spans="1:6" hidden="1" x14ac:dyDescent="0.2"/>
    <row r="185" spans="1:6" ht="12.75" hidden="1" customHeight="1" x14ac:dyDescent="0.2"/>
    <row r="186" spans="1:6" hidden="1" x14ac:dyDescent="0.2"/>
    <row r="187" spans="1:6" hidden="1" x14ac:dyDescent="0.2"/>
    <row r="188" spans="1:6" hidden="1" x14ac:dyDescent="0.2">
      <c r="A188" s="27"/>
      <c r="B188" s="18"/>
      <c r="C188" s="18"/>
      <c r="D188" s="18"/>
      <c r="E188" s="18"/>
      <c r="F188" s="119"/>
    </row>
    <row r="189" spans="1:6" hidden="1" x14ac:dyDescent="0.2">
      <c r="A189" s="27"/>
      <c r="B189" s="18"/>
      <c r="C189" s="18"/>
      <c r="D189" s="18"/>
      <c r="E189" s="18"/>
      <c r="F189" s="119"/>
    </row>
    <row r="190" spans="1:6" hidden="1" x14ac:dyDescent="0.2">
      <c r="A190" s="27"/>
      <c r="B190" s="18"/>
      <c r="C190" s="18"/>
      <c r="D190" s="18"/>
      <c r="E190" s="18"/>
      <c r="F190" s="119"/>
    </row>
    <row r="191" spans="1:6" hidden="1" x14ac:dyDescent="0.2">
      <c r="A191" s="27"/>
      <c r="B191" s="18"/>
      <c r="C191" s="18"/>
      <c r="D191" s="18"/>
      <c r="E191" s="18"/>
      <c r="F191" s="119"/>
    </row>
    <row r="192" spans="1:6" hidden="1" x14ac:dyDescent="0.2">
      <c r="A192" s="27"/>
      <c r="B192" s="18"/>
      <c r="C192" s="18"/>
      <c r="D192" s="18"/>
      <c r="E192" s="18"/>
      <c r="F192" s="119"/>
    </row>
    <row r="193" hidden="1" x14ac:dyDescent="0.2"/>
    <row r="194" hidden="1" x14ac:dyDescent="0.2"/>
    <row r="195" hidden="1" x14ac:dyDescent="0.2"/>
    <row r="196" hidden="1" x14ac:dyDescent="0.2"/>
    <row r="197" hidden="1" x14ac:dyDescent="0.2"/>
    <row r="198" hidden="1" x14ac:dyDescent="0.2"/>
    <row r="199" hidden="1"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sheetData>
  <sheetProtection formatCells="0" formatRows="0" insertColumns="0" insertRows="0" deleteRows="0"/>
  <mergeCells count="15">
    <mergeCell ref="B7:E7"/>
    <mergeCell ref="B5:E5"/>
    <mergeCell ref="D167:E167"/>
    <mergeCell ref="A1:E1"/>
    <mergeCell ref="A77:E77"/>
    <mergeCell ref="A154:E154"/>
    <mergeCell ref="B2:E2"/>
    <mergeCell ref="B3:E3"/>
    <mergeCell ref="B4:E4"/>
    <mergeCell ref="A8:E8"/>
    <mergeCell ref="A9:E9"/>
    <mergeCell ref="B6:E6"/>
    <mergeCell ref="D75:E75"/>
    <mergeCell ref="D152:E152"/>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6:A166 A12:A74 A79:A15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55 A78 A11" xr:uid="{00000000-0002-0000-0200-000001000000}"/>
  </dataValidations>
  <pageMargins left="0.23" right="0.21" top="0.35" bottom="0.61" header="0.22" footer="0.16"/>
  <pageSetup paperSize="9" scale="95"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B156:B166 B12:B74 B79:B137 B139:B151</xm:sqref>
        </x14:dataValidation>
        <x14:dataValidation type="decimal" operator="greaterThan" allowBlank="1" showInputMessage="1" showErrorMessage="1" error="This cell must contain a dollar figure" xr:uid="{DE1CFC74-74F9-48EE-9547-3DA69F2FB085}">
          <x14:formula1>
            <xm:f>'https://enzgovt.sharepoint.com/sites/DENZ/SUPE/FINA/Reporting/[CE Expense Disclosure from 1 May to 30 June 2019 (new template).xlsx]Summary and sign-off'!#REF!</xm:f>
          </x14:formula1>
          <xm:sqref>B138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96"/>
  <sheetViews>
    <sheetView zoomScaleNormal="100" workbookViewId="0">
      <selection activeCell="A29" sqref="A1:E29"/>
    </sheetView>
  </sheetViews>
  <sheetFormatPr defaultColWidth="0" defaultRowHeight="12.75" zeroHeight="1" x14ac:dyDescent="0.2"/>
  <cols>
    <col min="1" max="1" width="26" customWidth="1"/>
    <col min="2" max="2" width="14.28515625" customWidth="1"/>
    <col min="3" max="3" width="54.85546875" customWidth="1"/>
    <col min="4" max="4" width="22.28515625" customWidth="1"/>
    <col min="5" max="5" width="21.42578125" customWidth="1"/>
    <col min="6" max="6" width="39.28515625" customWidth="1"/>
    <col min="7" max="10" width="9.140625" hidden="1" customWidth="1"/>
    <col min="11" max="13" width="0" hidden="1" customWidth="1"/>
  </cols>
  <sheetData>
    <row r="1" spans="1:6" ht="26.25" customHeight="1" x14ac:dyDescent="0.2">
      <c r="A1" s="137" t="s">
        <v>6</v>
      </c>
      <c r="B1" s="137"/>
      <c r="C1" s="137"/>
      <c r="D1" s="137"/>
      <c r="E1" s="137"/>
    </row>
    <row r="2" spans="1:6" ht="21" customHeight="1" x14ac:dyDescent="0.2">
      <c r="A2" s="2" t="s">
        <v>2</v>
      </c>
      <c r="B2" s="140" t="str">
        <f>'Summary and sign-off'!B2:F2</f>
        <v>Education New Zealand</v>
      </c>
      <c r="C2" s="140"/>
      <c r="D2" s="140"/>
      <c r="E2" s="140"/>
    </row>
    <row r="3" spans="1:6" ht="21" customHeight="1" x14ac:dyDescent="0.2">
      <c r="A3" s="2" t="s">
        <v>3</v>
      </c>
      <c r="B3" s="140" t="str">
        <f>'Summary and sign-off'!B3:F3</f>
        <v>Grant McPherson</v>
      </c>
      <c r="C3" s="140"/>
      <c r="D3" s="140"/>
      <c r="E3" s="140"/>
    </row>
    <row r="4" spans="1:6" ht="21" customHeight="1" x14ac:dyDescent="0.2">
      <c r="A4" s="2" t="s">
        <v>75</v>
      </c>
      <c r="B4" s="140">
        <f>'Summary and sign-off'!B4:F4</f>
        <v>43282</v>
      </c>
      <c r="C4" s="140"/>
      <c r="D4" s="140"/>
      <c r="E4" s="140"/>
    </row>
    <row r="5" spans="1:6" ht="21" customHeight="1" x14ac:dyDescent="0.2">
      <c r="A5" s="2" t="s">
        <v>76</v>
      </c>
      <c r="B5" s="140">
        <f>'Summary and sign-off'!B5:F5</f>
        <v>43646</v>
      </c>
      <c r="C5" s="140"/>
      <c r="D5" s="140"/>
      <c r="E5" s="140"/>
    </row>
    <row r="6" spans="1:6" ht="21" customHeight="1" x14ac:dyDescent="0.2">
      <c r="A6" s="2" t="s">
        <v>29</v>
      </c>
      <c r="B6" s="135" t="s">
        <v>28</v>
      </c>
      <c r="C6" s="135"/>
      <c r="D6" s="135"/>
      <c r="E6" s="135"/>
    </row>
    <row r="7" spans="1:6" ht="21" customHeight="1" x14ac:dyDescent="0.2">
      <c r="A7" s="2" t="s">
        <v>92</v>
      </c>
      <c r="B7" s="135" t="s">
        <v>104</v>
      </c>
      <c r="C7" s="135"/>
      <c r="D7" s="135"/>
      <c r="E7" s="135"/>
    </row>
    <row r="8" spans="1:6" ht="35.25" customHeight="1" x14ac:dyDescent="0.25">
      <c r="A8" s="150" t="s">
        <v>140</v>
      </c>
      <c r="B8" s="150"/>
      <c r="C8" s="151"/>
      <c r="D8" s="151"/>
      <c r="E8" s="151"/>
      <c r="F8" s="28"/>
    </row>
    <row r="9" spans="1:6" ht="35.25" customHeight="1" x14ac:dyDescent="0.25">
      <c r="A9" s="148" t="s">
        <v>121</v>
      </c>
      <c r="B9" s="149"/>
      <c r="C9" s="149"/>
      <c r="D9" s="149"/>
      <c r="E9" s="149"/>
      <c r="F9" s="28"/>
    </row>
    <row r="10" spans="1:6" ht="27.75" customHeight="1" x14ac:dyDescent="0.2">
      <c r="A10" s="25" t="s">
        <v>143</v>
      </c>
      <c r="B10" s="25" t="s">
        <v>31</v>
      </c>
      <c r="C10" s="25" t="s">
        <v>177</v>
      </c>
      <c r="D10" s="25" t="s">
        <v>175</v>
      </c>
      <c r="E10" s="25" t="s">
        <v>74</v>
      </c>
      <c r="F10" s="21"/>
    </row>
    <row r="11" spans="1:6" s="1" customFormat="1" ht="25.5" x14ac:dyDescent="0.2">
      <c r="A11" s="76">
        <v>43283</v>
      </c>
      <c r="B11" s="73">
        <v>42.61</v>
      </c>
      <c r="C11" s="78" t="s">
        <v>320</v>
      </c>
      <c r="D11" s="78" t="s">
        <v>225</v>
      </c>
      <c r="E11" s="79" t="s">
        <v>158</v>
      </c>
      <c r="F11" s="116"/>
    </row>
    <row r="12" spans="1:6" s="1" customFormat="1" hidden="1" x14ac:dyDescent="0.2">
      <c r="A12" s="131">
        <v>43320</v>
      </c>
      <c r="B12" s="130">
        <v>506.52</v>
      </c>
      <c r="C12" s="132" t="s">
        <v>224</v>
      </c>
      <c r="D12" s="132" t="s">
        <v>226</v>
      </c>
      <c r="E12" s="133" t="s">
        <v>158</v>
      </c>
      <c r="F12" s="116"/>
    </row>
    <row r="13" spans="1:6" s="1" customFormat="1" ht="25.5" x14ac:dyDescent="0.2">
      <c r="A13" s="76">
        <v>43335</v>
      </c>
      <c r="B13" s="73">
        <v>12.61</v>
      </c>
      <c r="C13" s="78" t="s">
        <v>351</v>
      </c>
      <c r="D13" s="78" t="s">
        <v>227</v>
      </c>
      <c r="E13" s="79" t="s">
        <v>213</v>
      </c>
      <c r="F13" s="116"/>
    </row>
    <row r="14" spans="1:6" s="1" customFormat="1" ht="25.5" hidden="1" x14ac:dyDescent="0.2">
      <c r="A14" s="131">
        <v>43384</v>
      </c>
      <c r="B14" s="130">
        <v>19.510000000000002</v>
      </c>
      <c r="C14" s="132" t="s">
        <v>321</v>
      </c>
      <c r="D14" s="132" t="s">
        <v>161</v>
      </c>
      <c r="E14" s="133" t="s">
        <v>157</v>
      </c>
      <c r="F14" s="116"/>
    </row>
    <row r="15" spans="1:6" s="1" customFormat="1" hidden="1" x14ac:dyDescent="0.2">
      <c r="A15" s="131">
        <v>43388</v>
      </c>
      <c r="B15" s="130">
        <v>115.65</v>
      </c>
      <c r="C15" s="132" t="s">
        <v>322</v>
      </c>
      <c r="D15" s="132" t="s">
        <v>162</v>
      </c>
      <c r="E15" s="133" t="s">
        <v>158</v>
      </c>
      <c r="F15" s="116"/>
    </row>
    <row r="16" spans="1:6" s="1" customFormat="1" hidden="1" x14ac:dyDescent="0.2">
      <c r="A16" s="131">
        <v>43390</v>
      </c>
      <c r="B16" s="130">
        <v>9.1300000000000008</v>
      </c>
      <c r="C16" s="132" t="s">
        <v>159</v>
      </c>
      <c r="D16" s="132" t="s">
        <v>163</v>
      </c>
      <c r="E16" s="133" t="s">
        <v>158</v>
      </c>
      <c r="F16" s="116"/>
    </row>
    <row r="17" spans="1:6" s="1" customFormat="1" ht="25.5" hidden="1" x14ac:dyDescent="0.2">
      <c r="A17" s="131">
        <v>43405</v>
      </c>
      <c r="B17" s="130">
        <v>40.43</v>
      </c>
      <c r="C17" s="132" t="s">
        <v>160</v>
      </c>
      <c r="D17" s="132" t="s">
        <v>164</v>
      </c>
      <c r="E17" s="133" t="s">
        <v>158</v>
      </c>
      <c r="F17" s="116"/>
    </row>
    <row r="18" spans="1:6" s="1" customFormat="1" ht="25.5" x14ac:dyDescent="0.2">
      <c r="A18" s="76">
        <v>43440</v>
      </c>
      <c r="B18" s="73">
        <v>7.39</v>
      </c>
      <c r="C18" s="78" t="s">
        <v>350</v>
      </c>
      <c r="D18" s="78" t="s">
        <v>163</v>
      </c>
      <c r="E18" s="79" t="s">
        <v>158</v>
      </c>
      <c r="F18" s="116"/>
    </row>
    <row r="19" spans="1:6" s="1" customFormat="1" ht="25.5" x14ac:dyDescent="0.2">
      <c r="A19" s="76">
        <v>43481</v>
      </c>
      <c r="B19" s="73">
        <v>7.22</v>
      </c>
      <c r="C19" s="78" t="s">
        <v>369</v>
      </c>
      <c r="D19" s="78" t="s">
        <v>163</v>
      </c>
      <c r="E19" s="79" t="s">
        <v>158</v>
      </c>
      <c r="F19" s="116"/>
    </row>
    <row r="20" spans="1:6" s="1" customFormat="1" hidden="1" x14ac:dyDescent="0.2">
      <c r="A20" s="131">
        <v>43524</v>
      </c>
      <c r="B20" s="130">
        <v>6.61</v>
      </c>
      <c r="C20" s="132" t="s">
        <v>228</v>
      </c>
      <c r="D20" s="132" t="s">
        <v>163</v>
      </c>
      <c r="E20" s="133" t="s">
        <v>157</v>
      </c>
      <c r="F20" s="116"/>
    </row>
    <row r="21" spans="1:6" s="1" customFormat="1" x14ac:dyDescent="0.2">
      <c r="A21" s="76">
        <v>43587</v>
      </c>
      <c r="B21" s="73">
        <v>10.43</v>
      </c>
      <c r="C21" s="78" t="s">
        <v>349</v>
      </c>
      <c r="D21" s="78" t="s">
        <v>227</v>
      </c>
      <c r="E21" s="79" t="s">
        <v>158</v>
      </c>
      <c r="F21" s="116"/>
    </row>
    <row r="22" spans="1:6" s="1" customFormat="1" ht="25.5" x14ac:dyDescent="0.2">
      <c r="A22" s="76">
        <v>43598</v>
      </c>
      <c r="B22" s="73">
        <v>76.52</v>
      </c>
      <c r="C22" s="78" t="s">
        <v>352</v>
      </c>
      <c r="D22" s="78" t="s">
        <v>312</v>
      </c>
      <c r="E22" s="79" t="s">
        <v>158</v>
      </c>
      <c r="F22" s="116"/>
    </row>
    <row r="23" spans="1:6" s="1" customFormat="1" ht="25.5" x14ac:dyDescent="0.2">
      <c r="A23" s="76">
        <v>43621</v>
      </c>
      <c r="B23" s="73">
        <v>15.3</v>
      </c>
      <c r="C23" s="78" t="s">
        <v>353</v>
      </c>
      <c r="D23" s="78" t="s">
        <v>163</v>
      </c>
      <c r="E23" s="79" t="s">
        <v>157</v>
      </c>
      <c r="F23" s="116"/>
    </row>
    <row r="24" spans="1:6" s="1" customFormat="1" ht="25.5" hidden="1" x14ac:dyDescent="0.2">
      <c r="A24" s="131">
        <v>43633</v>
      </c>
      <c r="B24" s="130">
        <v>24.35</v>
      </c>
      <c r="C24" s="132" t="s">
        <v>313</v>
      </c>
      <c r="D24" s="132" t="s">
        <v>312</v>
      </c>
      <c r="E24" s="133" t="s">
        <v>158</v>
      </c>
      <c r="F24" s="116"/>
    </row>
    <row r="25" spans="1:6" s="1" customFormat="1" hidden="1" x14ac:dyDescent="0.2">
      <c r="A25" s="131">
        <v>43635</v>
      </c>
      <c r="B25" s="130">
        <v>7.48</v>
      </c>
      <c r="C25" s="132" t="s">
        <v>314</v>
      </c>
      <c r="D25" s="132" t="s">
        <v>163</v>
      </c>
      <c r="E25" s="133" t="s">
        <v>158</v>
      </c>
      <c r="F25" s="116"/>
    </row>
    <row r="26" spans="1:6" ht="34.5" customHeight="1" x14ac:dyDescent="0.2">
      <c r="A26" s="54" t="s">
        <v>116</v>
      </c>
      <c r="B26" s="66">
        <f>SUBTOTAL(109,B11:B25)</f>
        <v>172.07999999999998</v>
      </c>
      <c r="C26" s="85" t="str">
        <f>IF(SUBTOTAL(3,B14:B25)=SUBTOTAL(103,B14:B25),'Summary and sign-off'!$A$47,'Summary and sign-off'!$A$48)</f>
        <v>Error - this total includes data from 'hidden' rows</v>
      </c>
      <c r="D26" s="141" t="str">
        <f>IF('Summary and sign-off'!F57='Summary and sign-off'!F53,'Summary and sign-off'!A50,'Summary and sign-off'!A49)</f>
        <v>Check - each entry provides sufficient information</v>
      </c>
      <c r="E26" s="141"/>
      <c r="F26" s="1"/>
    </row>
    <row r="27" spans="1:6" x14ac:dyDescent="0.2">
      <c r="A27" s="19"/>
      <c r="B27" s="18"/>
      <c r="C27" s="18"/>
      <c r="D27" s="18"/>
      <c r="E27" s="18"/>
    </row>
    <row r="28" spans="1:6" x14ac:dyDescent="0.2">
      <c r="A28" s="19" t="s">
        <v>8</v>
      </c>
      <c r="B28" s="20"/>
      <c r="C28" s="18"/>
      <c r="D28" s="18"/>
      <c r="E28" s="18"/>
    </row>
    <row r="29" spans="1:6" ht="12.75" customHeight="1" x14ac:dyDescent="0.2">
      <c r="A29" s="21" t="s">
        <v>142</v>
      </c>
      <c r="B29" s="21"/>
      <c r="C29" s="21"/>
      <c r="D29" s="21"/>
      <c r="E29" s="21"/>
    </row>
    <row r="30" spans="1:6" ht="12.75" customHeight="1" x14ac:dyDescent="0.2">
      <c r="A30" s="21"/>
      <c r="B30" s="21"/>
      <c r="C30" s="21"/>
      <c r="D30" s="21"/>
      <c r="E30" s="21"/>
    </row>
    <row r="31" spans="1:6" ht="12.75" customHeight="1" x14ac:dyDescent="0.2">
      <c r="A31" s="21"/>
      <c r="B31" s="21"/>
      <c r="C31" s="21"/>
      <c r="D31" s="21"/>
      <c r="E31" s="21"/>
    </row>
    <row r="32" spans="1:6" ht="12.75" customHeight="1" x14ac:dyDescent="0.2">
      <c r="A32" s="21"/>
      <c r="B32" s="21"/>
      <c r="C32" s="21"/>
      <c r="D32" s="21"/>
      <c r="E32" s="21"/>
    </row>
    <row r="33" spans="1:6" x14ac:dyDescent="0.2">
      <c r="A33" s="21" t="s">
        <v>141</v>
      </c>
      <c r="B33" s="21"/>
      <c r="C33" s="29"/>
      <c r="D33" s="29"/>
      <c r="E33" s="29"/>
    </row>
    <row r="34" spans="1:6" x14ac:dyDescent="0.2">
      <c r="A34" s="21" t="s">
        <v>139</v>
      </c>
      <c r="B34" s="20"/>
      <c r="C34" s="18"/>
      <c r="D34" s="18"/>
      <c r="E34" s="18"/>
      <c r="F34" s="18"/>
    </row>
    <row r="35" spans="1:6" x14ac:dyDescent="0.2">
      <c r="A35" s="21" t="s">
        <v>13</v>
      </c>
      <c r="B35" s="21"/>
      <c r="C35" s="29"/>
      <c r="D35" s="29"/>
      <c r="E35" s="29"/>
    </row>
    <row r="36" spans="1:6" ht="12.75" customHeight="1" x14ac:dyDescent="0.2">
      <c r="A36" s="21" t="s">
        <v>146</v>
      </c>
      <c r="B36" s="21"/>
      <c r="C36" s="23"/>
      <c r="D36" s="23"/>
      <c r="E36" s="23"/>
    </row>
    <row r="37" spans="1:6" x14ac:dyDescent="0.2">
      <c r="A37" s="18"/>
      <c r="B37" s="18"/>
      <c r="C37" s="18"/>
      <c r="D37" s="18"/>
      <c r="E37" s="18"/>
    </row>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sheetData>
  <sheetProtection formatCells="0" insertRows="0" deleteRows="0"/>
  <mergeCells count="10">
    <mergeCell ref="D26:E26"/>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A13"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4:A25" xr:uid="{00000000-0002-0000-0300-000000000000}">
      <formula1>$B$4</formula1>
      <formula2>$B$5</formula2>
    </dataValidation>
  </dataValidations>
  <pageMargins left="0.31496062992125984" right="0.19685039370078741" top="0.44" bottom="0.54" header="0.31496062992125984" footer="0.31496062992125984"/>
  <pageSetup paperSize="9" scale="93"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B14:B25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161"/>
  <sheetViews>
    <sheetView zoomScaleNormal="100" workbookViewId="0">
      <selection activeCell="A32" sqref="A1:E32"/>
    </sheetView>
  </sheetViews>
  <sheetFormatPr defaultColWidth="0" defaultRowHeight="12.75" zeroHeight="1" x14ac:dyDescent="0.2"/>
  <cols>
    <col min="1" max="1" width="30.7109375" customWidth="1"/>
    <col min="2" max="2" width="14.28515625" customWidth="1"/>
    <col min="3" max="3" width="55.7109375" customWidth="1"/>
    <col min="4" max="4" width="21.42578125" customWidth="1"/>
    <col min="5" max="5" width="24.85546875" customWidth="1"/>
    <col min="6" max="6" width="36.85546875" customWidth="1"/>
    <col min="7" max="10" width="9.140625" hidden="1" customWidth="1"/>
    <col min="11" max="13" width="0" hidden="1" customWidth="1"/>
    <col min="14" max="16384" width="9.140625" hidden="1"/>
  </cols>
  <sheetData>
    <row r="1" spans="1:6" ht="26.25" customHeight="1" x14ac:dyDescent="0.2">
      <c r="A1" s="137" t="s">
        <v>6</v>
      </c>
      <c r="B1" s="137"/>
      <c r="C1" s="137"/>
      <c r="D1" s="137"/>
      <c r="E1" s="137"/>
    </row>
    <row r="2" spans="1:6" ht="21" customHeight="1" x14ac:dyDescent="0.2">
      <c r="A2" s="2" t="s">
        <v>2</v>
      </c>
      <c r="B2" s="140" t="str">
        <f>'Summary and sign-off'!B2:F2</f>
        <v>Education New Zealand</v>
      </c>
      <c r="C2" s="140"/>
      <c r="D2" s="140"/>
      <c r="E2" s="140"/>
    </row>
    <row r="3" spans="1:6" ht="21" customHeight="1" x14ac:dyDescent="0.2">
      <c r="A3" s="2" t="s">
        <v>3</v>
      </c>
      <c r="B3" s="140" t="str">
        <f>'Summary and sign-off'!B3:F3</f>
        <v>Grant McPherson</v>
      </c>
      <c r="C3" s="140"/>
      <c r="D3" s="140"/>
      <c r="E3" s="140"/>
    </row>
    <row r="4" spans="1:6" ht="21" customHeight="1" x14ac:dyDescent="0.2">
      <c r="A4" s="2" t="s">
        <v>75</v>
      </c>
      <c r="B4" s="140">
        <f>'Summary and sign-off'!B4:F4</f>
        <v>43282</v>
      </c>
      <c r="C4" s="140"/>
      <c r="D4" s="140"/>
      <c r="E4" s="140"/>
    </row>
    <row r="5" spans="1:6" ht="21" customHeight="1" x14ac:dyDescent="0.2">
      <c r="A5" s="2" t="s">
        <v>76</v>
      </c>
      <c r="B5" s="140">
        <f>'Summary and sign-off'!B5:F5</f>
        <v>43646</v>
      </c>
      <c r="C5" s="140"/>
      <c r="D5" s="140"/>
      <c r="E5" s="140"/>
    </row>
    <row r="6" spans="1:6" ht="21" customHeight="1" x14ac:dyDescent="0.2">
      <c r="A6" s="2" t="s">
        <v>29</v>
      </c>
      <c r="B6" s="135" t="s">
        <v>28</v>
      </c>
      <c r="C6" s="135"/>
      <c r="D6" s="135"/>
      <c r="E6" s="135"/>
      <c r="F6" s="24"/>
    </row>
    <row r="7" spans="1:6" ht="21" customHeight="1" x14ac:dyDescent="0.2">
      <c r="A7" s="2" t="s">
        <v>92</v>
      </c>
      <c r="B7" s="135" t="s">
        <v>104</v>
      </c>
      <c r="C7" s="135"/>
      <c r="D7" s="135"/>
      <c r="E7" s="135"/>
      <c r="F7" s="24"/>
    </row>
    <row r="8" spans="1:6" ht="35.25" customHeight="1" x14ac:dyDescent="0.2">
      <c r="A8" s="144" t="s">
        <v>0</v>
      </c>
      <c r="B8" s="144"/>
      <c r="C8" s="151"/>
      <c r="D8" s="151"/>
      <c r="E8" s="151"/>
    </row>
    <row r="9" spans="1:6" ht="35.25" customHeight="1" x14ac:dyDescent="0.2">
      <c r="A9" s="152" t="s">
        <v>114</v>
      </c>
      <c r="B9" s="153"/>
      <c r="C9" s="153"/>
      <c r="D9" s="153"/>
      <c r="E9" s="153"/>
    </row>
    <row r="10" spans="1:6" ht="27" customHeight="1" x14ac:dyDescent="0.2">
      <c r="A10" s="25" t="s">
        <v>48</v>
      </c>
      <c r="B10" s="25" t="s">
        <v>31</v>
      </c>
      <c r="C10" s="25" t="s">
        <v>178</v>
      </c>
      <c r="D10" s="25" t="s">
        <v>175</v>
      </c>
      <c r="E10" s="25" t="s">
        <v>74</v>
      </c>
      <c r="F10" s="21"/>
    </row>
    <row r="11" spans="1:6" x14ac:dyDescent="0.2">
      <c r="A11" s="72">
        <v>43292</v>
      </c>
      <c r="B11" s="73">
        <v>209</v>
      </c>
      <c r="C11" s="78" t="s">
        <v>229</v>
      </c>
      <c r="D11" s="78" t="s">
        <v>235</v>
      </c>
      <c r="E11" s="79" t="s">
        <v>158</v>
      </c>
      <c r="F11" s="21"/>
    </row>
    <row r="12" spans="1:6" x14ac:dyDescent="0.2">
      <c r="A12" s="72">
        <v>43299</v>
      </c>
      <c r="B12" s="73">
        <v>576</v>
      </c>
      <c r="C12" s="78" t="s">
        <v>230</v>
      </c>
      <c r="D12" s="78" t="s">
        <v>236</v>
      </c>
      <c r="E12" s="79" t="s">
        <v>158</v>
      </c>
      <c r="F12" s="21"/>
    </row>
    <row r="13" spans="1:6" x14ac:dyDescent="0.2">
      <c r="A13" s="72">
        <v>43312</v>
      </c>
      <c r="B13" s="73">
        <v>53.7</v>
      </c>
      <c r="C13" s="78" t="s">
        <v>231</v>
      </c>
      <c r="D13" s="78" t="s">
        <v>237</v>
      </c>
      <c r="E13" s="79" t="s">
        <v>238</v>
      </c>
      <c r="F13" s="21"/>
    </row>
    <row r="14" spans="1:6" x14ac:dyDescent="0.2">
      <c r="A14" s="72">
        <v>43343</v>
      </c>
      <c r="B14" s="73">
        <v>29.310000000000002</v>
      </c>
      <c r="C14" s="78" t="s">
        <v>232</v>
      </c>
      <c r="D14" s="78" t="s">
        <v>237</v>
      </c>
      <c r="E14" s="79" t="s">
        <v>239</v>
      </c>
      <c r="F14" s="21"/>
    </row>
    <row r="15" spans="1:6" x14ac:dyDescent="0.2">
      <c r="A15" s="72">
        <v>43343</v>
      </c>
      <c r="B15" s="73">
        <v>171.23999999999998</v>
      </c>
      <c r="C15" s="78" t="s">
        <v>354</v>
      </c>
      <c r="D15" s="78" t="s">
        <v>170</v>
      </c>
      <c r="E15" s="79" t="s">
        <v>158</v>
      </c>
      <c r="F15" s="21"/>
    </row>
    <row r="16" spans="1:6" x14ac:dyDescent="0.2">
      <c r="A16" s="72">
        <v>43373</v>
      </c>
      <c r="B16" s="73">
        <v>133.9</v>
      </c>
      <c r="C16" s="78" t="s">
        <v>233</v>
      </c>
      <c r="D16" s="78" t="s">
        <v>237</v>
      </c>
      <c r="E16" s="79" t="s">
        <v>240</v>
      </c>
      <c r="F16" s="21"/>
    </row>
    <row r="17" spans="1:6" s="1" customFormat="1" ht="25.5" x14ac:dyDescent="0.2">
      <c r="A17" s="72">
        <v>43399</v>
      </c>
      <c r="B17" s="73">
        <v>672.17</v>
      </c>
      <c r="C17" s="78" t="s">
        <v>173</v>
      </c>
      <c r="D17" s="78" t="s">
        <v>323</v>
      </c>
      <c r="E17" s="79" t="s">
        <v>172</v>
      </c>
      <c r="F17" s="116"/>
    </row>
    <row r="18" spans="1:6" x14ac:dyDescent="0.2">
      <c r="A18" s="72">
        <v>43404</v>
      </c>
      <c r="B18" s="73">
        <v>73.86999999999999</v>
      </c>
      <c r="C18" s="78" t="s">
        <v>234</v>
      </c>
      <c r="D18" s="78" t="s">
        <v>237</v>
      </c>
      <c r="E18" s="79" t="s">
        <v>172</v>
      </c>
      <c r="F18" s="21"/>
    </row>
    <row r="19" spans="1:6" s="1" customFormat="1" x14ac:dyDescent="0.2">
      <c r="A19" s="76">
        <v>43434</v>
      </c>
      <c r="B19" s="73">
        <v>72.009999999999991</v>
      </c>
      <c r="C19" s="78" t="s">
        <v>165</v>
      </c>
      <c r="D19" s="78" t="s">
        <v>171</v>
      </c>
      <c r="E19" s="79" t="s">
        <v>172</v>
      </c>
      <c r="F19" s="116"/>
    </row>
    <row r="20" spans="1:6" s="1" customFormat="1" x14ac:dyDescent="0.2">
      <c r="A20" s="76">
        <v>43465</v>
      </c>
      <c r="B20" s="73">
        <v>68.109999999999985</v>
      </c>
      <c r="C20" s="78" t="s">
        <v>166</v>
      </c>
      <c r="D20" s="78" t="s">
        <v>171</v>
      </c>
      <c r="E20" s="79" t="s">
        <v>172</v>
      </c>
      <c r="F20" s="116"/>
    </row>
    <row r="21" spans="1:6" s="1" customFormat="1" x14ac:dyDescent="0.2">
      <c r="A21" s="76">
        <v>43490</v>
      </c>
      <c r="B21" s="73">
        <v>7.83</v>
      </c>
      <c r="C21" s="78" t="s">
        <v>167</v>
      </c>
      <c r="D21" s="78" t="s">
        <v>170</v>
      </c>
      <c r="E21" s="79" t="s">
        <v>158</v>
      </c>
      <c r="F21" s="116"/>
    </row>
    <row r="22" spans="1:6" s="1" customFormat="1" x14ac:dyDescent="0.2">
      <c r="A22" s="76">
        <v>43496</v>
      </c>
      <c r="B22" s="73">
        <v>23.700000000000003</v>
      </c>
      <c r="C22" s="78" t="s">
        <v>168</v>
      </c>
      <c r="D22" s="78" t="s">
        <v>171</v>
      </c>
      <c r="E22" s="79" t="s">
        <v>172</v>
      </c>
      <c r="F22" s="116"/>
    </row>
    <row r="23" spans="1:6" s="1" customFormat="1" x14ac:dyDescent="0.2">
      <c r="A23" s="76">
        <v>43521</v>
      </c>
      <c r="B23" s="73">
        <v>313.04000000000002</v>
      </c>
      <c r="C23" s="78" t="s">
        <v>174</v>
      </c>
      <c r="D23" s="78" t="s">
        <v>323</v>
      </c>
      <c r="E23" s="79" t="s">
        <v>172</v>
      </c>
      <c r="F23" s="116"/>
    </row>
    <row r="24" spans="1:6" s="1" customFormat="1" x14ac:dyDescent="0.2">
      <c r="A24" s="76">
        <v>43524</v>
      </c>
      <c r="B24" s="73">
        <v>24.380000000000003</v>
      </c>
      <c r="C24" s="78" t="s">
        <v>169</v>
      </c>
      <c r="D24" s="78" t="s">
        <v>171</v>
      </c>
      <c r="E24" s="79" t="s">
        <v>172</v>
      </c>
      <c r="F24" s="116"/>
    </row>
    <row r="25" spans="1:6" s="1" customFormat="1" x14ac:dyDescent="0.2">
      <c r="A25" s="76">
        <v>43548</v>
      </c>
      <c r="B25" s="73">
        <v>288.54000000000002</v>
      </c>
      <c r="C25" s="78" t="s">
        <v>241</v>
      </c>
      <c r="D25" s="78" t="s">
        <v>242</v>
      </c>
      <c r="E25" s="79" t="s">
        <v>243</v>
      </c>
      <c r="F25" s="116"/>
    </row>
    <row r="26" spans="1:6" s="1" customFormat="1" x14ac:dyDescent="0.2">
      <c r="A26" s="76">
        <v>43555</v>
      </c>
      <c r="B26" s="73">
        <v>23.87</v>
      </c>
      <c r="C26" s="78" t="s">
        <v>244</v>
      </c>
      <c r="D26" s="78" t="s">
        <v>171</v>
      </c>
      <c r="E26" s="79" t="s">
        <v>172</v>
      </c>
      <c r="F26" s="116"/>
    </row>
    <row r="27" spans="1:6" s="1" customFormat="1" x14ac:dyDescent="0.2">
      <c r="A27" s="76">
        <v>43585</v>
      </c>
      <c r="B27" s="73">
        <v>115.63999999999999</v>
      </c>
      <c r="C27" s="78" t="s">
        <v>245</v>
      </c>
      <c r="D27" s="78" t="s">
        <v>171</v>
      </c>
      <c r="E27" s="79" t="s">
        <v>246</v>
      </c>
      <c r="F27" s="116"/>
    </row>
    <row r="28" spans="1:6" s="1" customFormat="1" x14ac:dyDescent="0.2">
      <c r="A28" s="76">
        <v>43586</v>
      </c>
      <c r="B28" s="73">
        <v>456.52</v>
      </c>
      <c r="C28" s="78" t="s">
        <v>315</v>
      </c>
      <c r="D28" s="78" t="s">
        <v>323</v>
      </c>
      <c r="E28" s="79" t="s">
        <v>172</v>
      </c>
      <c r="F28" s="116"/>
    </row>
    <row r="29" spans="1:6" s="1" customFormat="1" x14ac:dyDescent="0.2">
      <c r="A29" s="76">
        <v>43586</v>
      </c>
      <c r="B29" s="73">
        <v>1086.96</v>
      </c>
      <c r="C29" s="78" t="s">
        <v>316</v>
      </c>
      <c r="D29" s="78" t="s">
        <v>323</v>
      </c>
      <c r="E29" s="79" t="s">
        <v>158</v>
      </c>
      <c r="F29" s="116"/>
    </row>
    <row r="30" spans="1:6" s="1" customFormat="1" x14ac:dyDescent="0.2">
      <c r="A30" s="76">
        <v>43616</v>
      </c>
      <c r="B30" s="73">
        <v>53.87</v>
      </c>
      <c r="C30" s="78" t="s">
        <v>317</v>
      </c>
      <c r="D30" s="78" t="s">
        <v>171</v>
      </c>
      <c r="E30" s="79" t="s">
        <v>172</v>
      </c>
      <c r="F30" s="116"/>
    </row>
    <row r="31" spans="1:6" s="1" customFormat="1" x14ac:dyDescent="0.2">
      <c r="A31" s="76">
        <v>43646</v>
      </c>
      <c r="B31" s="73">
        <v>63.87</v>
      </c>
      <c r="C31" s="78" t="s">
        <v>318</v>
      </c>
      <c r="D31" s="78" t="s">
        <v>171</v>
      </c>
      <c r="E31" s="79" t="s">
        <v>172</v>
      </c>
      <c r="F31" s="116"/>
    </row>
    <row r="32" spans="1:6" ht="34.5" customHeight="1" x14ac:dyDescent="0.2">
      <c r="A32" s="54" t="s">
        <v>122</v>
      </c>
      <c r="B32" s="66">
        <f>SUM(B11:B31)</f>
        <v>4517.5299999999988</v>
      </c>
      <c r="C32" s="85" t="str">
        <f>IF(SUBTOTAL(3,B19:B31)=SUBTOTAL(103,B19:B31),'Summary and sign-off'!$A$47,'Summary and sign-off'!$A$48)</f>
        <v>Check - there are no hidden rows with data</v>
      </c>
      <c r="D32" s="141" t="str">
        <f>IF('Summary and sign-off'!F58='Summary and sign-off'!F53,'Summary and sign-off'!A50,'Summary and sign-off'!A49)</f>
        <v>Check - each entry provides sufficient information</v>
      </c>
      <c r="E32" s="141"/>
    </row>
    <row r="33" spans="1:6" ht="14.1" customHeight="1" x14ac:dyDescent="0.2">
      <c r="B33" s="18"/>
      <c r="C33" s="18"/>
      <c r="D33" s="18"/>
      <c r="E33" s="18"/>
    </row>
    <row r="34" spans="1:6" x14ac:dyDescent="0.2">
      <c r="A34" s="19" t="s">
        <v>7</v>
      </c>
      <c r="B34" s="18"/>
      <c r="C34" s="18"/>
      <c r="D34" s="18"/>
      <c r="E34" s="18"/>
    </row>
    <row r="35" spans="1:6" ht="12.6" customHeight="1" x14ac:dyDescent="0.2">
      <c r="A35" s="21" t="s">
        <v>49</v>
      </c>
      <c r="B35" s="18"/>
      <c r="C35" s="18"/>
      <c r="D35" s="18"/>
      <c r="E35" s="18"/>
    </row>
    <row r="36" spans="1:6" x14ac:dyDescent="0.2">
      <c r="A36" s="21" t="s">
        <v>139</v>
      </c>
      <c r="B36" s="20"/>
      <c r="C36" s="18"/>
      <c r="D36" s="18"/>
      <c r="E36" s="18"/>
      <c r="F36" s="18"/>
    </row>
    <row r="37" spans="1:6" x14ac:dyDescent="0.2">
      <c r="A37" s="21" t="s">
        <v>13</v>
      </c>
      <c r="C37" s="18"/>
      <c r="D37" s="18"/>
      <c r="E37" s="18"/>
      <c r="F37" s="18"/>
    </row>
    <row r="38" spans="1:6" ht="12.75" customHeight="1" x14ac:dyDescent="0.2">
      <c r="A38" s="21" t="s">
        <v>146</v>
      </c>
      <c r="B38" s="26"/>
      <c r="C38" s="23"/>
      <c r="D38" s="23"/>
      <c r="E38" s="23"/>
      <c r="F38" s="23"/>
    </row>
    <row r="39" spans="1:6" x14ac:dyDescent="0.2">
      <c r="B39" s="27"/>
      <c r="C39" s="18"/>
      <c r="D39" s="18"/>
      <c r="E39" s="18"/>
    </row>
    <row r="40" spans="1:6" hidden="1" x14ac:dyDescent="0.2">
      <c r="A40" s="18"/>
      <c r="B40" s="18"/>
      <c r="C40" s="18"/>
      <c r="D40" s="18"/>
    </row>
    <row r="41" spans="1:6" ht="12.75" hidden="1" customHeight="1" x14ac:dyDescent="0.2"/>
    <row r="42" spans="1:6" hidden="1" x14ac:dyDescent="0.2">
      <c r="A42" s="18"/>
      <c r="B42" s="18"/>
      <c r="C42" s="18"/>
      <c r="D42" s="18"/>
      <c r="E42" s="18"/>
    </row>
    <row r="43" spans="1:6" hidden="1" x14ac:dyDescent="0.2">
      <c r="A43" s="18"/>
      <c r="B43" s="18"/>
      <c r="C43" s="18"/>
      <c r="D43" s="18"/>
      <c r="E43" s="18"/>
    </row>
    <row r="44" spans="1:6" hidden="1" x14ac:dyDescent="0.2">
      <c r="A44" s="18"/>
      <c r="B44" s="18"/>
      <c r="C44" s="18"/>
      <c r="D44" s="18"/>
      <c r="E44" s="18"/>
    </row>
    <row r="45" spans="1:6" hidden="1" x14ac:dyDescent="0.2">
      <c r="A45" s="18"/>
      <c r="B45" s="18"/>
      <c r="C45" s="18"/>
      <c r="D45" s="18"/>
      <c r="E45" s="18"/>
    </row>
    <row r="46" spans="1:6" hidden="1" x14ac:dyDescent="0.2">
      <c r="A46" s="18"/>
      <c r="B46" s="18"/>
      <c r="C46" s="18"/>
      <c r="D46" s="18"/>
      <c r="E46" s="18"/>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sheetData>
  <sheetProtection formatCells="0" insertRows="0" deleteRows="0"/>
  <mergeCells count="10">
    <mergeCell ref="D32:E32"/>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A16 A18"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7 A19:A31" xr:uid="{00000000-0002-0000-0400-000000000000}">
      <formula1>$B$4</formula1>
      <formula2>$B$5</formula2>
    </dataValidation>
  </dataValidations>
  <pageMargins left="0.3" right="0.19" top="0.74803149606299213" bottom="0.63" header="0.31496062992125984" footer="0.16"/>
  <pageSetup paperSize="9" scale="9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B17 B19:B31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A20" sqref="A1:F20"/>
    </sheetView>
  </sheetViews>
  <sheetFormatPr defaultColWidth="0" defaultRowHeight="12.75" zeroHeight="1" x14ac:dyDescent="0.2"/>
  <cols>
    <col min="1" max="1" width="26.5703125" customWidth="1"/>
    <col min="2" max="2" width="24.5703125" customWidth="1"/>
    <col min="3" max="3" width="22.140625" customWidth="1"/>
    <col min="4" max="4" width="16.7109375" customWidth="1"/>
    <col min="5" max="5" width="23.85546875" customWidth="1"/>
    <col min="6" max="6" width="16.42578125" customWidth="1"/>
    <col min="7" max="7" width="38" customWidth="1"/>
    <col min="8" max="10" width="9.140625" hidden="1" customWidth="1"/>
    <col min="11" max="15" width="0" hidden="1" customWidth="1"/>
  </cols>
  <sheetData>
    <row r="1" spans="1:6" ht="26.25" customHeight="1" x14ac:dyDescent="0.2">
      <c r="A1" s="137" t="s">
        <v>32</v>
      </c>
      <c r="B1" s="137"/>
      <c r="C1" s="137"/>
      <c r="D1" s="137"/>
      <c r="E1" s="137"/>
      <c r="F1" s="137"/>
    </row>
    <row r="2" spans="1:6" ht="21" customHeight="1" x14ac:dyDescent="0.2">
      <c r="A2" s="2" t="s">
        <v>2</v>
      </c>
      <c r="B2" s="140" t="str">
        <f>'Summary and sign-off'!B2:F2</f>
        <v>Education New Zealand</v>
      </c>
      <c r="C2" s="140"/>
      <c r="D2" s="140"/>
      <c r="E2" s="140"/>
      <c r="F2" s="140"/>
    </row>
    <row r="3" spans="1:6" ht="21" customHeight="1" x14ac:dyDescent="0.2">
      <c r="A3" s="2" t="s">
        <v>3</v>
      </c>
      <c r="B3" s="140" t="str">
        <f>'Summary and sign-off'!B3:F3</f>
        <v>Grant McPherson</v>
      </c>
      <c r="C3" s="140"/>
      <c r="D3" s="140"/>
      <c r="E3" s="140"/>
      <c r="F3" s="140"/>
    </row>
    <row r="4" spans="1:6" ht="21" customHeight="1" x14ac:dyDescent="0.2">
      <c r="A4" s="2" t="s">
        <v>75</v>
      </c>
      <c r="B4" s="140">
        <f>'Summary and sign-off'!B4:F4</f>
        <v>43282</v>
      </c>
      <c r="C4" s="140"/>
      <c r="D4" s="140"/>
      <c r="E4" s="140"/>
      <c r="F4" s="140"/>
    </row>
    <row r="5" spans="1:6" ht="21" customHeight="1" x14ac:dyDescent="0.2">
      <c r="A5" s="2" t="s">
        <v>76</v>
      </c>
      <c r="B5" s="140">
        <f>'Summary and sign-off'!B5:F5</f>
        <v>43646</v>
      </c>
      <c r="C5" s="140"/>
      <c r="D5" s="140"/>
      <c r="E5" s="140"/>
      <c r="F5" s="140"/>
    </row>
    <row r="6" spans="1:6" ht="21" customHeight="1" x14ac:dyDescent="0.2">
      <c r="A6" s="2" t="s">
        <v>147</v>
      </c>
      <c r="B6" s="135" t="s">
        <v>28</v>
      </c>
      <c r="C6" s="135"/>
      <c r="D6" s="135"/>
      <c r="E6" s="135"/>
      <c r="F6" s="135"/>
    </row>
    <row r="7" spans="1:6" ht="21" customHeight="1" x14ac:dyDescent="0.2">
      <c r="A7" s="2" t="s">
        <v>92</v>
      </c>
      <c r="B7" s="135" t="s">
        <v>104</v>
      </c>
      <c r="C7" s="135"/>
      <c r="D7" s="135"/>
      <c r="E7" s="135"/>
      <c r="F7" s="135"/>
    </row>
    <row r="8" spans="1:6" ht="36" customHeight="1" x14ac:dyDescent="0.2">
      <c r="A8" s="144" t="s">
        <v>50</v>
      </c>
      <c r="B8" s="144"/>
      <c r="C8" s="144"/>
      <c r="D8" s="144"/>
      <c r="E8" s="144"/>
      <c r="F8" s="144"/>
    </row>
    <row r="9" spans="1:6" ht="36" customHeight="1" x14ac:dyDescent="0.2">
      <c r="A9" s="152" t="s">
        <v>120</v>
      </c>
      <c r="B9" s="153"/>
      <c r="C9" s="153"/>
      <c r="D9" s="153"/>
      <c r="E9" s="153"/>
      <c r="F9" s="153"/>
    </row>
    <row r="10" spans="1:6" ht="39" customHeight="1" x14ac:dyDescent="0.2">
      <c r="A10" s="14" t="s">
        <v>48</v>
      </c>
      <c r="B10" s="6" t="s">
        <v>179</v>
      </c>
      <c r="C10" s="6" t="s">
        <v>180</v>
      </c>
      <c r="D10" s="6" t="s">
        <v>181</v>
      </c>
      <c r="E10" s="6" t="s">
        <v>182</v>
      </c>
      <c r="F10" s="6" t="s">
        <v>183</v>
      </c>
    </row>
    <row r="11" spans="1:6" s="1" customFormat="1" x14ac:dyDescent="0.2">
      <c r="A11" s="76"/>
      <c r="B11" s="78"/>
      <c r="C11" s="84"/>
      <c r="D11" s="78"/>
      <c r="E11" s="80"/>
      <c r="F11" s="79"/>
    </row>
    <row r="12" spans="1:6" s="1" customFormat="1" ht="51" x14ac:dyDescent="0.2">
      <c r="A12" s="72" t="s">
        <v>326</v>
      </c>
      <c r="B12" s="81"/>
      <c r="C12" s="84"/>
      <c r="D12" s="81"/>
      <c r="E12" s="80"/>
      <c r="F12" s="82"/>
    </row>
    <row r="13" spans="1:6" s="1" customFormat="1" x14ac:dyDescent="0.2">
      <c r="A13" s="76"/>
      <c r="B13" s="81"/>
      <c r="C13" s="84"/>
      <c r="D13" s="81"/>
      <c r="E13" s="80"/>
      <c r="F13" s="82"/>
    </row>
    <row r="14" spans="1:6" s="1" customFormat="1" x14ac:dyDescent="0.2">
      <c r="A14" s="76"/>
      <c r="B14" s="81"/>
      <c r="C14" s="84"/>
      <c r="D14" s="81"/>
      <c r="E14" s="80"/>
      <c r="F14" s="82"/>
    </row>
    <row r="15" spans="1:6" s="1" customFormat="1" x14ac:dyDescent="0.2">
      <c r="A15" s="76"/>
      <c r="B15" s="81"/>
      <c r="C15" s="84"/>
      <c r="D15" s="81"/>
      <c r="E15" s="80"/>
      <c r="F15" s="82"/>
    </row>
    <row r="16" spans="1:6" s="1" customFormat="1" x14ac:dyDescent="0.2">
      <c r="A16" s="76"/>
      <c r="B16" s="81"/>
      <c r="C16" s="84"/>
      <c r="D16" s="81"/>
      <c r="E16" s="80"/>
      <c r="F16" s="82"/>
    </row>
    <row r="17" spans="1:7" s="1" customFormat="1" x14ac:dyDescent="0.2">
      <c r="A17" s="76"/>
      <c r="B17" s="78"/>
      <c r="C17" s="84"/>
      <c r="D17" s="78"/>
      <c r="E17" s="80"/>
      <c r="F17" s="79"/>
    </row>
    <row r="18" spans="1:7" ht="34.5" customHeight="1" x14ac:dyDescent="0.2">
      <c r="A18" s="55" t="s">
        <v>144</v>
      </c>
      <c r="B18" s="56" t="s">
        <v>34</v>
      </c>
      <c r="C18" s="57">
        <f>C19+C20</f>
        <v>0</v>
      </c>
      <c r="D18" s="89" t="str">
        <f>IF(SUBTOTAL(3,C11:C17)=SUBTOTAL(103,C11:C17),'Summary and sign-off'!$A$47,'Summary and sign-off'!$A$48)</f>
        <v>Check - there are no hidden rows with data</v>
      </c>
      <c r="E18" s="154" t="str">
        <f>IF('Summary and sign-off'!F59='Summary and sign-off'!F53,'Summary and sign-off'!A51,'Summary and sign-off'!A49)</f>
        <v>Check - each entry provides sufficient information</v>
      </c>
      <c r="F18" s="154"/>
      <c r="G18" s="1"/>
    </row>
    <row r="19" spans="1:7" ht="25.5" customHeight="1" x14ac:dyDescent="0.25">
      <c r="A19" s="58"/>
      <c r="B19" s="59" t="s">
        <v>35</v>
      </c>
      <c r="C19" s="60">
        <f>COUNTIF(C11:C17,'Summary and sign-off'!A44)</f>
        <v>0</v>
      </c>
      <c r="D19" s="15"/>
      <c r="E19" s="16"/>
      <c r="F19" s="17"/>
    </row>
    <row r="20" spans="1:7" ht="25.5" customHeight="1" x14ac:dyDescent="0.25">
      <c r="A20" s="58"/>
      <c r="B20" s="59" t="s">
        <v>33</v>
      </c>
      <c r="C20" s="60">
        <f>COUNTIF(C11:C17,'Summary and sign-off'!A45)</f>
        <v>0</v>
      </c>
      <c r="D20" s="15"/>
      <c r="E20" s="16"/>
      <c r="F20" s="17"/>
    </row>
    <row r="21" spans="1:7" x14ac:dyDescent="0.2">
      <c r="A21" s="18"/>
      <c r="B21" s="19"/>
      <c r="C21" s="18"/>
      <c r="D21" s="20"/>
      <c r="E21" s="20"/>
      <c r="F21" s="18"/>
    </row>
    <row r="22" spans="1:7" x14ac:dyDescent="0.2">
      <c r="A22" s="19" t="s">
        <v>7</v>
      </c>
      <c r="B22" s="19"/>
      <c r="C22" s="19"/>
      <c r="D22" s="19"/>
      <c r="E22" s="19"/>
      <c r="F22" s="19"/>
    </row>
    <row r="23" spans="1:7" ht="12.6" customHeight="1" x14ac:dyDescent="0.2">
      <c r="A23" s="21" t="s">
        <v>49</v>
      </c>
      <c r="B23" s="18"/>
      <c r="C23" s="18"/>
      <c r="D23" s="18"/>
      <c r="E23" s="18"/>
    </row>
    <row r="24" spans="1:7" x14ac:dyDescent="0.2">
      <c r="A24" s="21" t="s">
        <v>139</v>
      </c>
      <c r="B24" s="20"/>
      <c r="C24" s="18"/>
      <c r="D24" s="18"/>
      <c r="E24" s="18"/>
      <c r="F24" s="18"/>
    </row>
    <row r="25" spans="1:7" x14ac:dyDescent="0.2">
      <c r="A25" s="21" t="s">
        <v>15</v>
      </c>
      <c r="B25" s="22"/>
      <c r="C25" s="22"/>
      <c r="D25" s="22"/>
      <c r="E25" s="22"/>
      <c r="F25" s="22"/>
    </row>
    <row r="26" spans="1:7" ht="12.75" customHeight="1" x14ac:dyDescent="0.2">
      <c r="A26" s="21" t="s">
        <v>84</v>
      </c>
      <c r="B26" s="18"/>
      <c r="C26" s="18"/>
      <c r="D26" s="18"/>
      <c r="E26" s="18"/>
      <c r="F26" s="18"/>
    </row>
    <row r="27" spans="1:7" ht="12.95" customHeight="1" x14ac:dyDescent="0.2">
      <c r="A27" s="21" t="s">
        <v>36</v>
      </c>
      <c r="B27" s="18"/>
      <c r="C27" s="18"/>
      <c r="D27" s="18"/>
      <c r="E27" s="18"/>
      <c r="F27" s="18"/>
    </row>
    <row r="28" spans="1:7" x14ac:dyDescent="0.2">
      <c r="A28" s="21" t="s">
        <v>51</v>
      </c>
      <c r="C28" s="18"/>
      <c r="D28" s="18"/>
      <c r="E28" s="18"/>
      <c r="F28" s="18"/>
    </row>
    <row r="29" spans="1:7" ht="12.75" customHeight="1" x14ac:dyDescent="0.2">
      <c r="A29" s="21" t="s">
        <v>146</v>
      </c>
      <c r="B29" s="21"/>
      <c r="C29" s="23"/>
      <c r="D29" s="23"/>
      <c r="E29" s="23"/>
      <c r="F29" s="23"/>
    </row>
    <row r="30" spans="1:7" ht="12.75" customHeight="1" x14ac:dyDescent="0.2">
      <c r="A30" s="21"/>
      <c r="B30" s="21"/>
      <c r="C30" s="23"/>
      <c r="D30" s="23"/>
      <c r="E30" s="23"/>
      <c r="F30" s="23"/>
    </row>
    <row r="31" spans="1:7" ht="12.75" hidden="1" customHeight="1" x14ac:dyDescent="0.2">
      <c r="A31" s="21"/>
      <c r="B31" s="21"/>
      <c r="C31" s="23"/>
      <c r="D31" s="23"/>
      <c r="E31" s="23"/>
      <c r="F31" s="23"/>
    </row>
    <row r="32" spans="1:7" hidden="1" x14ac:dyDescent="0.2"/>
    <row r="33" spans="1:6" hidden="1" x14ac:dyDescent="0.2"/>
    <row r="34" spans="1:6" hidden="1" x14ac:dyDescent="0.2">
      <c r="A34" s="19"/>
      <c r="B34" s="19"/>
      <c r="C34" s="19"/>
      <c r="D34" s="19"/>
      <c r="E34" s="19"/>
      <c r="F34" s="19"/>
    </row>
    <row r="35" spans="1:6" hidden="1" x14ac:dyDescent="0.2">
      <c r="A35" s="19"/>
      <c r="B35" s="19"/>
      <c r="C35" s="19"/>
      <c r="D35" s="19"/>
      <c r="E35" s="19"/>
      <c r="F35" s="19"/>
    </row>
    <row r="36" spans="1:6" hidden="1" x14ac:dyDescent="0.2">
      <c r="A36" s="19"/>
      <c r="B36" s="19"/>
      <c r="C36" s="19"/>
      <c r="D36" s="19"/>
      <c r="E36" s="19"/>
      <c r="F36" s="19"/>
    </row>
    <row r="37" spans="1:6" hidden="1" x14ac:dyDescent="0.2">
      <c r="A37" s="19"/>
      <c r="B37" s="19"/>
      <c r="C37" s="19"/>
      <c r="D37" s="19"/>
      <c r="E37" s="19"/>
      <c r="F37" s="19"/>
    </row>
    <row r="38" spans="1:6" hidden="1" x14ac:dyDescent="0.2">
      <c r="A38" s="19"/>
      <c r="B38" s="19"/>
      <c r="C38" s="19"/>
      <c r="D38" s="19"/>
      <c r="E38" s="19"/>
      <c r="F38" s="19"/>
    </row>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x14ac:dyDescent="0.2"/>
    <row r="60" x14ac:dyDescent="0.2"/>
    <row r="61" x14ac:dyDescent="0.2"/>
    <row r="62" x14ac:dyDescent="0.2"/>
    <row r="63" x14ac:dyDescent="0.2"/>
    <row r="64" x14ac:dyDescent="0.2"/>
    <row r="65" x14ac:dyDescent="0.2"/>
  </sheetData>
  <sheetProtection formatCells="0" insertRows="0" deleteRows="0"/>
  <mergeCells count="10">
    <mergeCell ref="E18:F18"/>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7" xr:uid="{00000000-0002-0000-0500-000000000000}">
      <formula1>$B$4</formula1>
      <formula2>$B$5</formula2>
    </dataValidation>
  </dataValidations>
  <pageMargins left="0.23622047244094491" right="0.19685039370078741" top="0.74803149606299213" bottom="0.41" header="0.31496062992125984" footer="0.16"/>
  <pageSetup paperSize="9" scale="89"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sign-off'!$A$44:$A$45</xm:f>
          </x14:formula1>
          <xm:sqref>C11:C17</xm:sqref>
        </x14:dataValidation>
        <x14:dataValidation type="list" errorStyle="information" operator="greaterThan" allowBlank="1" showInputMessage="1" prompt="Provide specific $ value if possible" xr:uid="{00000000-0002-0000-0500-000003000000}">
          <x14:formula1>
            <xm:f>'Summary and sign-off'!$A$38:$A$43</xm:f>
          </x14:formula1>
          <xm:sqref>E11:E17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f6f8425742942ce996f03b8a46e85bc xmlns="f29a2f10-a5db-4e09-b9c5-62a791749201">
      <Terms xmlns="http://schemas.microsoft.com/office/infopath/2007/PartnerControls"/>
    </hf6f8425742942ce996f03b8a46e85bc>
    <m5527a7c684b44749bfb914d709bc3e7 xmlns="f29a2f10-a5db-4e09-b9c5-62a791749201">
      <Terms xmlns="http://schemas.microsoft.com/office/infopath/2007/PartnerControls"/>
    </m5527a7c684b44749bfb914d709bc3e7>
    <i97195ef2ac04be4802cb72747954982 xmlns="f29a2f10-a5db-4e09-b9c5-62a791749201">
      <Terms xmlns="http://schemas.microsoft.com/office/infopath/2007/PartnerControls"/>
    </i97195ef2ac04be4802cb72747954982>
    <ENZCompliance xmlns="f29a2f10-a5db-4e09-b9c5-62a791749201">false</ENZCompliance>
    <ENZAudience xmlns="f29a2f10-a5db-4e09-b9c5-62a791749201" xsi:nil="true"/>
    <TaxKeywordTaxHTField xmlns="f29a2f10-a5db-4e09-b9c5-62a791749201">
      <Terms xmlns="http://schemas.microsoft.com/office/infopath/2007/PartnerControls"/>
    </TaxKeywordTaxHTField>
    <C3TopicNote xmlns="f29a2f10-a5db-4e09-b9c5-62a791749201">
      <Terms xmlns="http://schemas.microsoft.com/office/infopath/2007/PartnerControls">
        <TermInfo xmlns="http://schemas.microsoft.com/office/infopath/2007/PartnerControls">
          <TermName xmlns="http://schemas.microsoft.com/office/infopath/2007/PartnerControls">CE Expenses</TermName>
          <TermId xmlns="http://schemas.microsoft.com/office/infopath/2007/PartnerControls">d970ab78-8c14-4757-a5bb-a6189f86cae2</TermId>
        </TermInfo>
      </Terms>
    </C3TopicNote>
    <ee7c471fd65e4297a2a17f0975475300 xmlns="f29a2f10-a5db-4e09-b9c5-62a791749201">
      <Terms xmlns="http://schemas.microsoft.com/office/infopath/2007/PartnerControls"/>
    </ee7c471fd65e4297a2a17f0975475300>
    <TaxCatchAll xmlns="f29a2f10-a5db-4e09-b9c5-62a791749201">
      <Value>134</Value>
      <Value>141</Value>
    </TaxCatchAll>
    <C3FinancialYearNote xmlns="f29a2f10-a5db-4e09-b9c5-62a791749201">
      <Terms xmlns="http://schemas.microsoft.com/office/infopath/2007/PartnerControls">
        <TermInfo xmlns="http://schemas.microsoft.com/office/infopath/2007/PartnerControls">
          <TermName xmlns="http://schemas.microsoft.com/office/infopath/2007/PartnerControls">FY18/19</TermName>
          <TermId xmlns="http://schemas.microsoft.com/office/infopath/2007/PartnerControls">3347cde9-0d4c-40fe-97f4-3e9e0efc8759</TermId>
        </TermInfo>
      </Terms>
    </C3FinancialYearNo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Spreadsheet" ma:contentTypeID="0x010100F7BF08508B97ED4B93757094D26869F11C00A81E714A3360484B9D3C41DB0EC03133" ma:contentTypeVersion="19" ma:contentTypeDescription="Create a new Excel Spreadsheet" ma:contentTypeScope="" ma:versionID="a37e2e2d6dfed02de168c5f910a7adad">
  <xsd:schema xmlns:xsd="http://www.w3.org/2001/XMLSchema" xmlns:xs="http://www.w3.org/2001/XMLSchema" xmlns:p="http://schemas.microsoft.com/office/2006/metadata/properties" xmlns:ns2="f29a2f10-a5db-4e09-b9c5-62a791749201" targetNamespace="http://schemas.microsoft.com/office/2006/metadata/properties" ma:root="true" ma:fieldsID="3bdf0b9207d7cde9ed95e7d6430cf356" ns2:_="">
    <xsd:import namespace="f29a2f10-a5db-4e09-b9c5-62a791749201"/>
    <xsd:element name="properties">
      <xsd:complexType>
        <xsd:sequence>
          <xsd:element name="documentManagement">
            <xsd:complexType>
              <xsd:all>
                <xsd:element ref="ns2:C3TopicNote" minOccurs="0"/>
                <xsd:element ref="ns2:TaxCatchAll" minOccurs="0"/>
                <xsd:element ref="ns2:TaxCatchAllLabel" minOccurs="0"/>
                <xsd:element ref="ns2:TaxKeywordTaxHTField" minOccurs="0"/>
                <xsd:element ref="ns2:ENZAudience" minOccurs="0"/>
                <xsd:element ref="ns2:hf6f8425742942ce996f03b8a46e85bc" minOccurs="0"/>
                <xsd:element ref="ns2:C3FinancialYearNote" minOccurs="0"/>
                <xsd:element ref="ns2:ENZCompliance" minOccurs="0"/>
                <xsd:element ref="ns2:i97195ef2ac04be4802cb72747954982" minOccurs="0"/>
                <xsd:element ref="ns2:m5527a7c684b44749bfb914d709bc3e7" minOccurs="0"/>
                <xsd:element ref="ns2:ee7c471fd65e4297a2a17f097547530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a2f10-a5db-4e09-b9c5-62a791749201" elementFormDefault="qualified">
    <xsd:import namespace="http://schemas.microsoft.com/office/2006/documentManagement/types"/>
    <xsd:import namespace="http://schemas.microsoft.com/office/infopath/2007/PartnerControls"/>
    <xsd:element name="C3TopicNote" ma:index="8" nillable="true" ma:taxonomy="true" ma:internalName="C3TopicNote" ma:taxonomyFieldName="C3Topic" ma:displayName="Topic" ma:readOnly="false" ma:fieldId="{6a3fe89f-a6dd-4490-a9c1-3ef38d67b8c7}" ma:sspId="8841a2e4-9660-4702-90f8-eaff47187233" ma:termSetId="bb4b80ea-d13b-4d58-975b-82b20552ad69" ma:anchorId="98ee3d5a-ecba-48ce-b828-ae5821b1b7e8" ma:open="false" ma:isKeyword="false">
      <xsd:complexType>
        <xsd:sequence>
          <xsd:element ref="pc:Terms" minOccurs="0" maxOccurs="1"/>
        </xsd:sequence>
      </xsd:complexType>
    </xsd:element>
    <xsd:element name="TaxCatchAll" ma:index="9" nillable="true" ma:displayName="Taxonomy Catch All Column" ma:hidden="true" ma:list="{2f54e864-6ef8-46b5-9ff6-c34b9b90af68}" ma:internalName="TaxCatchAll" ma:readOnly="false" ma:showField="CatchAllData"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54e864-6ef8-46b5-9ff6-c34b9b90af68}" ma:internalName="TaxCatchAllLabel" ma:readOnly="true" ma:showField="CatchAllDataLabel"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KeywordTaxHTField" ma:index="12" nillable="true" ma:taxonomy="true" ma:internalName="TaxKeywordTaxHTField" ma:taxonomyFieldName="TaxKeyword" ma:displayName="Enterprise Keywords" ma:readOnly="false" ma:fieldId="{23f27201-bee3-471e-b2e7-b64fd8b7ca38}" ma:taxonomyMulti="true" ma:sspId="8841a2e4-9660-4702-90f8-eaff47187233" ma:termSetId="00000000-0000-0000-0000-000000000000" ma:anchorId="00000000-0000-0000-0000-000000000000" ma:open="true" ma:isKeyword="true">
      <xsd:complexType>
        <xsd:sequence>
          <xsd:element ref="pc:Terms" minOccurs="0" maxOccurs="1"/>
        </xsd:sequence>
      </xsd:complexType>
    </xsd:element>
    <xsd:element name="ENZAudience" ma:index="14" nillable="true" ma:displayName="Audience" ma:description="Use to specify who the audience is" ma:format="Dropdown" ma:internalName="ENZAudience" ma:readOnly="false">
      <xsd:simpleType>
        <xsd:restriction base="dms:Choice">
          <xsd:enumeration value="Internal"/>
          <xsd:enumeration value="External"/>
        </xsd:restriction>
      </xsd:simpleType>
    </xsd:element>
    <xsd:element name="hf6f8425742942ce996f03b8a46e85bc" ma:index="15" nillable="true" ma:taxonomy="true" ma:internalName="hf6f8425742942ce996f03b8a46e85bc" ma:taxonomyFieldName="ENZMonth" ma:displayName="Month" ma:readOnly="false" ma:fieldId="{1f6f8425-7429-42ce-996f-03b8a46e85bc}" ma:sspId="8841a2e4-9660-4702-90f8-eaff47187233" ma:termSetId="5c72b20c-7220-4fed-8a5f-98cd756a2799" ma:anchorId="00000000-0000-0000-0000-000000000000" ma:open="false" ma:isKeyword="false">
      <xsd:complexType>
        <xsd:sequence>
          <xsd:element ref="pc:Terms" minOccurs="0" maxOccurs="1"/>
        </xsd:sequence>
      </xsd:complexType>
    </xsd:element>
    <xsd:element name="C3FinancialYearNote" ma:index="17" nillable="true" ma:taxonomy="true" ma:internalName="C3FinancialYearNote" ma:taxonomyFieldName="C3FinancialYear" ma:displayName="Financial Year" ma:readOnly="false" ma:default="-1;#FY16/17|dc497af3-77ed-4be4-889a-d7997d9762d1" ma:fieldId="{576f231a-00e6-4d2f-a497-c942067ed5b8}" ma:sspId="8841a2e4-9660-4702-90f8-eaff47187233" ma:termSetId="632b6c3a-d534-4114-9b8e-3803da0430bf" ma:anchorId="00000000-0000-0000-0000-000000000000" ma:open="false" ma:isKeyword="false">
      <xsd:complexType>
        <xsd:sequence>
          <xsd:element ref="pc:Terms" minOccurs="0" maxOccurs="1"/>
        </xsd:sequence>
      </xsd:complexType>
    </xsd:element>
    <xsd:element name="ENZCompliance" ma:index="19" nillable="true" ma:displayName="Compliance?" ma:default="0" ma:description="Compliance" ma:internalName="ENZCompliance" ma:readOnly="false">
      <xsd:simpleType>
        <xsd:restriction base="dms:Boolean"/>
      </xsd:simpleType>
    </xsd:element>
    <xsd:element name="i97195ef2ac04be4802cb72747954982" ma:index="20" nillable="true" ma:taxonomy="true" ma:internalName="i97195ef2ac04be4802cb72747954982" ma:taxonomyFieldName="ENZCountry" ma:displayName="Country" ma:readOnly="false" ma:fieldId="{297195ef-2ac0-4be4-802c-b72747954982}" ma:taxonomyMulti="true" ma:sspId="8841a2e4-9660-4702-90f8-eaff47187233" ma:termSetId="151de816-ee7b-4103-b2a0-c3656fbfd226" ma:anchorId="00000000-0000-0000-0000-000000000000" ma:open="false" ma:isKeyword="false">
      <xsd:complexType>
        <xsd:sequence>
          <xsd:element ref="pc:Terms" minOccurs="0" maxOccurs="1"/>
        </xsd:sequence>
      </xsd:complexType>
    </xsd:element>
    <xsd:element name="m5527a7c684b44749bfb914d709bc3e7" ma:index="22" nillable="true" ma:taxonomy="true" ma:internalName="m5527a7c684b44749bfb914d709bc3e7" ma:taxonomyFieldName="Financial_x0020_Reporting_x0020_Activity" ma:displayName="Financial Reporting Activity" ma:readOnly="false" ma:fieldId="{65527a7c-684b-4474-9bfb-914d709bc3e7}" ma:sspId="8841a2e4-9660-4702-90f8-eaff47187233" ma:termSetId="26d8a312-5874-4e7d-a46b-809f62a4adaf" ma:anchorId="00000000-0000-0000-0000-000000000000" ma:open="false" ma:isKeyword="false">
      <xsd:complexType>
        <xsd:sequence>
          <xsd:element ref="pc:Terms" minOccurs="0" maxOccurs="1"/>
        </xsd:sequence>
      </xsd:complexType>
    </xsd:element>
    <xsd:element name="ee7c471fd65e4297a2a17f0975475300" ma:index="24" nillable="true" ma:taxonomy="true" ma:internalName="ee7c471fd65e4297a2a17f0975475300" ma:taxonomyFieldName="ENZGlobalRegion" ma:displayName="Global Region" ma:readOnly="false" ma:fieldId="{ee7c471f-d65e-4297-a2a1-7f0975475300}" ma:sspId="8841a2e4-9660-4702-90f8-eaff47187233" ma:termSetId="470a45cb-f221-4165-9ca4-afffd181bd7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infopath/2007/PartnerControls"/>
    <ds:schemaRef ds:uri="http://schemas.microsoft.com/office/2006/metadata/properties"/>
    <ds:schemaRef ds:uri="f29a2f10-a5db-4e09-b9c5-62a791749201"/>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952DFF2B-5F6D-43C7-9F2C-DD420BD0B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a2f10-a5db-4e09-b9c5-62a791749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 Disclosure from 1 November 2018 to 28 February 2019 (new template)</dc:title>
  <dc:creator>mortensenm</dc:creator>
  <cp:keywords/>
  <dc:description>Version 7 - for review by SIT - ready 2/10/18</dc:description>
  <cp:lastModifiedBy>Emily Yao</cp:lastModifiedBy>
  <cp:lastPrinted>2019-07-16T21:49:57Z</cp:lastPrinted>
  <dcterms:created xsi:type="dcterms:W3CDTF">2010-10-17T20:59:02Z</dcterms:created>
  <dcterms:modified xsi:type="dcterms:W3CDTF">2019-07-16T21:54:56Z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0x010100F7BF08508B97ED4B93757094D26869F11C00A81E714A3360484B9D3C41DB0EC03133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ENZGlobalRegion">
    <vt:lpwstr/>
  </property>
  <property fmtid="{D5CDD505-2E9C-101B-9397-08002B2CF9AE}" pid="8" name="TaxKeyword">
    <vt:lpwstr/>
  </property>
  <property fmtid="{D5CDD505-2E9C-101B-9397-08002B2CF9AE}" pid="9" name="ENZMonth">
    <vt:lpwstr/>
  </property>
  <property fmtid="{D5CDD505-2E9C-101B-9397-08002B2CF9AE}" pid="10" name="Financial Reporting Activity">
    <vt:lpwstr/>
  </property>
  <property fmtid="{D5CDD505-2E9C-101B-9397-08002B2CF9AE}" pid="11" name="ENZCountry">
    <vt:lpwstr/>
  </property>
  <property fmtid="{D5CDD505-2E9C-101B-9397-08002B2CF9AE}" pid="12" name="C3FinancialYear">
    <vt:lpwstr>134;#FY18/19|3347cde9-0d4c-40fe-97f4-3e9e0efc8759</vt:lpwstr>
  </property>
  <property fmtid="{D5CDD505-2E9C-101B-9397-08002B2CF9AE}" pid="13" name="C3Topic">
    <vt:lpwstr>141;#CE Expenses|d970ab78-8c14-4757-a5bb-a6189f86cae2</vt:lpwstr>
  </property>
  <property fmtid="{D5CDD505-2E9C-101B-9397-08002B2CF9AE}" pid="14" name="AuthorIds_UIVersion_5">
    <vt:lpwstr>62</vt:lpwstr>
  </property>
  <property fmtid="{D5CDD505-2E9C-101B-9397-08002B2CF9AE}" pid="15" name="AuthorIds_UIVersion_17">
    <vt:lpwstr>62</vt:lpwstr>
  </property>
</Properties>
</file>