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defaultThemeVersion="124226"/>
  <mc:AlternateContent xmlns:mc="http://schemas.openxmlformats.org/markup-compatibility/2006">
    <mc:Choice Requires="x15">
      <x15ac:absPath xmlns:x15ac="http://schemas.microsoft.com/office/spreadsheetml/2010/11/ac" url="G:\Finance Management\Transactions and Reconciliation\2019-20\Emily Journals June 2020\"/>
    </mc:Choice>
  </mc:AlternateContent>
  <xr:revisionPtr revIDLastSave="0" documentId="8_{5632DBAA-B331-4A54-BA0D-6F788ED4A482}" xr6:coauthVersionLast="45" xr6:coauthVersionMax="45" xr10:uidLastSave="{00000000-0000-0000-0000-000000000000}"/>
  <bookViews>
    <workbookView xWindow="28680" yWindow="-120" windowWidth="29040" windowHeight="15840"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expenses'!$A$1:$E$38</definedName>
    <definedName name="_xlnm.Print_Area" localSheetId="5">'Gifts and benefits'!$A$1:$F$29</definedName>
    <definedName name="_xlnm.Print_Area" localSheetId="0">'Guidance for agencies'!$A$1:$A$58</definedName>
    <definedName name="_xlnm.Print_Area" localSheetId="3">Hospitality!$A$1:$E$26</definedName>
    <definedName name="_xlnm.Print_Area" localSheetId="1">'Summary and sign-off'!$A$1:$F$23</definedName>
    <definedName name="_xlnm.Print_Area" localSheetId="2">Travel!$A$1:$E$96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3" i="1" l="1"/>
  <c r="B2" i="1" l="1"/>
  <c r="D18" i="4" l="1"/>
  <c r="C32" i="3"/>
  <c r="C19" i="2"/>
  <c r="C76" i="1"/>
  <c r="C85" i="1"/>
  <c r="C29" i="1"/>
  <c r="B6" i="13" l="1"/>
  <c r="E60" i="13"/>
  <c r="C60" i="13"/>
  <c r="C20" i="4"/>
  <c r="C19" i="4"/>
  <c r="B60" i="13" l="1"/>
  <c r="B59" i="13"/>
  <c r="D59" i="13"/>
  <c r="B58" i="13"/>
  <c r="D58" i="13"/>
  <c r="D57" i="13"/>
  <c r="B57" i="13"/>
  <c r="D56" i="13"/>
  <c r="B56" i="13"/>
  <c r="D55" i="13"/>
  <c r="B55" i="13"/>
  <c r="B2" i="4"/>
  <c r="B3" i="4"/>
  <c r="B2" i="3"/>
  <c r="B3" i="3"/>
  <c r="B2" i="2"/>
  <c r="B3" i="2"/>
  <c r="B3" i="1"/>
  <c r="F58" i="13" l="1"/>
  <c r="D19" i="2" s="1"/>
  <c r="F60" i="13"/>
  <c r="E18" i="4" s="1"/>
  <c r="F59" i="13"/>
  <c r="D32" i="3" s="1"/>
  <c r="F57" i="13"/>
  <c r="D85" i="1" s="1"/>
  <c r="F56" i="13"/>
  <c r="D76" i="1" s="1"/>
  <c r="F55" i="13"/>
  <c r="D29" i="1" s="1"/>
  <c r="C13" i="13"/>
  <c r="C12" i="13"/>
  <c r="C11" i="13"/>
  <c r="C16" i="13" l="1"/>
  <c r="C17" i="13"/>
  <c r="B5" i="4" l="1"/>
  <c r="B4" i="4"/>
  <c r="B5" i="3"/>
  <c r="B4" i="3"/>
  <c r="B5" i="2"/>
  <c r="B4" i="2"/>
  <c r="B5" i="1"/>
  <c r="B4" i="1"/>
  <c r="C15" i="13" l="1"/>
  <c r="F12" i="13" l="1"/>
  <c r="C18" i="4"/>
  <c r="F11" i="13" s="1"/>
  <c r="F13" i="13" l="1"/>
  <c r="B85" i="1"/>
  <c r="B17" i="13" s="1"/>
  <c r="B76" i="1"/>
  <c r="B16" i="13" s="1"/>
  <c r="B29" i="1"/>
  <c r="B15" i="13" s="1"/>
  <c r="B11" i="13" l="1"/>
  <c r="B32" i="3"/>
  <c r="B13" i="13" s="1"/>
  <c r="B19" i="2"/>
  <c r="B12" i="13" s="1"/>
  <c r="B8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4"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7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<sst xmlns="http://schemas.openxmlformats.org/spreadsheetml/2006/main" count="488" uniqueCount="280">
  <si>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</si>
  <si>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</si>
  <si>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</si>
  <si>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</si>
  <si>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</si>
  <si>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</si>
  <si>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</si>
  <si>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</si>
  <si>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</si>
  <si>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</si>
  <si>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</si>
  <si>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</si>
  <si>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</si>
  <si>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</si>
  <si>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</si>
  <si>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</si>
  <si>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</si>
  <si>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</si>
  <si>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</si>
  <si>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</si>
  <si>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</si>
  <si>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</si>
  <si>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</si>
  <si>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</si>
  <si>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</si>
  <si>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</si>
  <si>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</si>
  <si>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</si>
  <si>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</si>
  <si>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</si>
  <si>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</si>
  <si>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</si>
  <si>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</si>
  <si>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</si>
  <si>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</si>
  <si>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</si>
  <si>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</si>
  <si>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</si>
  <si>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</si>
  <si>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</si>
  <si>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</si>
  <si>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</si>
  <si>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</si>
  <si>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</si>
  <si>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</si>
  <si>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</si>
  <si>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</si>
  <si>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</si>
  <si>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</si>
  <si>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</si>
  <si>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</si>
  <si>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 xml:space="preserve">Organisation Name </t>
  </si>
  <si>
    <t>Agency totals check</t>
  </si>
  <si>
    <t>This disclosure has not yet been approved by the Chief Executive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</si>
  <si>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</si>
  <si>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</si>
  <si>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</si>
  <si>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</si>
  <si>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</si>
  <si>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</si>
  <si>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</si>
  <si>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</si>
  <si>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</si>
  <si>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</si>
  <si>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</si>
  <si>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</si>
  <si>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</si>
  <si>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</si>
  <si>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</si>
  <si>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</si>
  <si>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</si>
  <si>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</si>
  <si>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</si>
  <si>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</si>
  <si>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</si>
  <si>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</si>
  <si>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</si>
  <si>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</si>
  <si>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</si>
  <si>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</si>
  <si>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</si>
  <si>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</si>
  <si>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</si>
  <si>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</si>
  <si>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</si>
  <si>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</si>
  <si>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</si>
  <si>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</si>
  <si>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</si>
  <si>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</si>
  <si>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</si>
  <si>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</si>
  <si>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</si>
  <si>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</si>
  <si>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</si>
  <si>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</si>
  <si>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</si>
  <si>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</si>
  <si>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</si>
  <si>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</si>
  <si>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</si>
  <si>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</si>
  <si>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</si>
  <si>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</si>
  <si>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</si>
  <si>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</si>
  <si>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</si>
  <si>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</si>
  <si>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</si>
  <si>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</si>
  <si>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</si>
  <si>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</si>
  <si>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Location(s)</t>
  </si>
  <si>
    <t>Subtotal - international travel</t>
  </si>
  <si>
    <r>
      <t xml:space="preserve">Domestic Travel   </t>
    </r>
    <r>
      <rPr>
        <sz val="12"/>
        <color theme="0"/>
        <rFont val="Arial"/>
        <family val="2"/>
      </rPr>
      <t xml:space="preserve"> (within NZ, including travel to and from local airport)</t>
    </r>
  </si>
  <si>
    <t>Subtotal - domestic travel</t>
  </si>
  <si>
    <r>
      <t xml:space="preserve">Local Travel    </t>
    </r>
    <r>
      <rPr>
        <sz val="12"/>
        <color theme="0"/>
        <rFont val="Arial"/>
        <family val="2"/>
      </rPr>
      <t>(within City, excluding travel to airport)</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</si>
  <si>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</si>
  <si>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</si>
  <si>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</si>
  <si>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</si>
  <si>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</si>
  <si>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</si>
  <si>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</si>
  <si>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</si>
  <si>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All hospitality expenses provided by the chief executive in the context of his/her job to anyone external to the Public Service or statutory Crown entities.</t>
  </si>
  <si>
    <t>Date(s)**</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</si>
  <si>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</si>
  <si>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</si>
  <si>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</si>
  <si>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</si>
  <si>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</si>
  <si>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</si>
  <si>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</si>
  <si>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</si>
  <si>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</si>
  <si>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</si>
  <si>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</si>
  <si>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</si>
  <si>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</si>
  <si>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</si>
  <si>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</si>
  <si>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</si>
  <si>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</si>
  <si>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</si>
  <si>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</si>
  <si>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</si>
  <si>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Education New Zealand</t>
  </si>
  <si>
    <t>Grant McPherson</t>
  </si>
  <si>
    <t>Attending the launch of the NZ Excellence Awards Scholarships and meeting with Immigration NZ in India for 5 days</t>
  </si>
  <si>
    <t>India visa application fee for 1 person</t>
  </si>
  <si>
    <t>Wellington</t>
  </si>
  <si>
    <t>16 - 28 September 2019</t>
  </si>
  <si>
    <t>Accompanying the Prime Minister’s delegation to Japan; Exploring the higher education market development opportunities and meeting with the education sectors and NZ Inc partners in Korea; attending the launch of the NZ Excellence Awards scholarships and meeting with Immigration NZ in India for 13 days</t>
  </si>
  <si>
    <t>Return airfares for 1 person</t>
  </si>
  <si>
    <t>Tokyo/Seoul/New Delhi/Mumbai</t>
  </si>
  <si>
    <t>Taxi from home to Wellington airport for 1 person</t>
  </si>
  <si>
    <t>16 - 19 September 2019</t>
  </si>
  <si>
    <t>Exploring the higher education market development opportunities and meeting with the education sectors and NZ Inc partners in Korea for 4 days</t>
  </si>
  <si>
    <t>3 nights hotel and meals for 1 person</t>
  </si>
  <si>
    <t>Seoul</t>
  </si>
  <si>
    <t>Lunch for 1 person</t>
  </si>
  <si>
    <t>Accompanying the Prime Minister’s delegation to Japan for 4 days</t>
  </si>
  <si>
    <t>Tokyo</t>
  </si>
  <si>
    <t>19 - 22 September 2019</t>
  </si>
  <si>
    <t>22 - 24 September 2019</t>
  </si>
  <si>
    <t>2 nights hotel and meals for 1 person</t>
  </si>
  <si>
    <t>New Delhi</t>
  </si>
  <si>
    <t>Use of hotel business centre for 1 person</t>
  </si>
  <si>
    <t>24 - 26 September 2019</t>
  </si>
  <si>
    <t>Mumbai</t>
  </si>
  <si>
    <t>10 - 21 January 2020</t>
  </si>
  <si>
    <t>Accompanying the German Academic Exchange Service (DAAD) NZ delegation to Germany for 12 days</t>
  </si>
  <si>
    <t>Cologne</t>
  </si>
  <si>
    <t>4 - 5 July 2019</t>
  </si>
  <si>
    <t>Attending the 2019 Global Internship Conference for 2 days</t>
  </si>
  <si>
    <t>Return airfare for 1 person</t>
  </si>
  <si>
    <t>Wellington/Auckland</t>
  </si>
  <si>
    <t>Rental car for 1 person</t>
  </si>
  <si>
    <t>Auckland</t>
  </si>
  <si>
    <t>Breakfast for 1 person</t>
  </si>
  <si>
    <t>GIC farewell reception</t>
  </si>
  <si>
    <t>1-night hotel for 1 person</t>
  </si>
  <si>
    <t>Parking for 1 person</t>
  </si>
  <si>
    <t>Wellington Airport</t>
  </si>
  <si>
    <t>6 - 9 August 2019</t>
  </si>
  <si>
    <t>Attending the NZIEC 2019 Conference and ENZ Board meeting for 4 days</t>
  </si>
  <si>
    <t>Taxis for 1 person</t>
  </si>
  <si>
    <t>Dinner for 3 people</t>
  </si>
  <si>
    <t>25 - 30 August 2019</t>
  </si>
  <si>
    <t>Attending the Destination Auckland Industry Leaders meeting and meeting with education representatives in Auckland, Christchurch and Dunedin for 6 days</t>
  </si>
  <si>
    <t>Wellington/Auckland/Dunedin</t>
  </si>
  <si>
    <t>25 - 27 August 2019</t>
  </si>
  <si>
    <t>Attending the Destination Auckland Industry Leaders meeting in Auckland for 2 days</t>
  </si>
  <si>
    <t>27 - 29 August 2019</t>
  </si>
  <si>
    <t>Meeting with the education representatives in Dunedin and Christchurch for 3 days</t>
  </si>
  <si>
    <t>2 nights hotel for 1 person</t>
  </si>
  <si>
    <t>Christchurch</t>
  </si>
  <si>
    <t>Rental car and petrol for 1 person</t>
  </si>
  <si>
    <t>Dunedin</t>
  </si>
  <si>
    <t>Meals for 2 people</t>
  </si>
  <si>
    <t>Dinner for 2 people</t>
  </si>
  <si>
    <t>Team coffee for 4 people</t>
  </si>
  <si>
    <t>Lunch for 2 people</t>
  </si>
  <si>
    <t>29 - 30 August 2019</t>
  </si>
  <si>
    <t>Meeting with the education representatives in Auckland for 1 day</t>
  </si>
  <si>
    <t>1 night hotel for 1 person</t>
  </si>
  <si>
    <t>Taxi from Auckland airport to CBD for 1 person</t>
  </si>
  <si>
    <t>Taxi from Auckland CBD to airport for 1 person</t>
  </si>
  <si>
    <t>Taxi from Wellington airport to home for 1 person</t>
  </si>
  <si>
    <t>Attending the NZ Story Board meeting in Auckland for 1 day</t>
  </si>
  <si>
    <t>Meeting with education representatives</t>
  </si>
  <si>
    <t xml:space="preserve">Chartered Accountants Australia and New Zealand annual membership </t>
  </si>
  <si>
    <t>Membership fee</t>
  </si>
  <si>
    <t>New Zealand and overseas</t>
  </si>
  <si>
    <t>The Economist annual subscription</t>
  </si>
  <si>
    <t>Magazine subscription</t>
  </si>
  <si>
    <t>Vodafone cell phone charges July 2019</t>
  </si>
  <si>
    <t>Phone and data costs</t>
  </si>
  <si>
    <t>New Zealand</t>
  </si>
  <si>
    <t>Vodafone cell phone charges August 2019</t>
  </si>
  <si>
    <t>The Harvard Business annual subscription</t>
  </si>
  <si>
    <t xml:space="preserve">Magazine subscription </t>
  </si>
  <si>
    <t>Vodafone cell phone charges September 2019</t>
  </si>
  <si>
    <t>Vodafone cell phone charges October 2019</t>
  </si>
  <si>
    <t>Invitation for CE and guest to attend the WOW</t>
  </si>
  <si>
    <t xml:space="preserve">Wellington NZ </t>
  </si>
  <si>
    <t>Not transferable</t>
  </si>
  <si>
    <t>22 - 26 March 2020</t>
  </si>
  <si>
    <t>Vancouver</t>
  </si>
  <si>
    <t>Conference dinner for 1 person</t>
  </si>
  <si>
    <t>Accommodation for 1 person</t>
  </si>
  <si>
    <t>Wellington airport parking for 1 person</t>
  </si>
  <si>
    <t>1 - 3 December 2019</t>
  </si>
  <si>
    <t>Meeting with Tourism NZ, Destination Industry Leaders Group in Auckland for 2 days</t>
  </si>
  <si>
    <t>Breakfast and dinner for 1 person</t>
  </si>
  <si>
    <t>Meeting with Tourism NZ, Destination Industry Leaders Group in Auckland for 2 days </t>
  </si>
  <si>
    <t>Attending the NZ Story Board meeting</t>
  </si>
  <si>
    <t>Taxi for 1 person</t>
  </si>
  <si>
    <t>No hospitality was provided by the Chief Executive in the context of his job to anyone external to the Public Service or statutory Crown entities.</t>
  </si>
  <si>
    <t>Vodafone cell phone charges November 2019</t>
  </si>
  <si>
    <t>Vodafone cell phone charges December 2019</t>
  </si>
  <si>
    <t>Vodafone cell phone charges January 2020</t>
  </si>
  <si>
    <t>Vodafone cell phone charges February 2020</t>
  </si>
  <si>
    <t>Vodafone cell phone charges March 2020</t>
  </si>
  <si>
    <t>11 - 14 January 2020</t>
  </si>
  <si>
    <t>Meals for 1 person</t>
  </si>
  <si>
    <t>Cologne/Bonn</t>
  </si>
  <si>
    <t>The Sydney Morning Herald subscription</t>
  </si>
  <si>
    <t>Newspaper subscription</t>
  </si>
  <si>
    <t>Australia</t>
  </si>
  <si>
    <t>Vodafone cell phone charges April 2020</t>
  </si>
  <si>
    <t>Institute of Financial Professionals NZ Inc. annual membership</t>
  </si>
  <si>
    <t>Institute of Directors annual subscription</t>
  </si>
  <si>
    <t>The Wellington Club annual subscription</t>
  </si>
  <si>
    <t>Vodafone cell phone charges May 2020</t>
  </si>
  <si>
    <t>Vodafone cell phone charges June 2020</t>
  </si>
  <si>
    <t>Chief Executive Expenses, Gifts and Benefits Disclosure - summary &amp; sign-off</t>
  </si>
  <si>
    <t>Chief Executive approval</t>
  </si>
  <si>
    <t>Other sign-off</t>
  </si>
  <si>
    <t>Purpose of travel</t>
  </si>
  <si>
    <t>Type of expense</t>
  </si>
  <si>
    <r>
      <t xml:space="preserve">* Note: </t>
    </r>
    <r>
      <rPr>
        <sz val="8"/>
        <rFont val="Arial"/>
        <family val="2"/>
      </rPr>
      <t xml:space="preserve">The APAIE 2020 has been postponed to 21-25 March 2021 at the Vancouver Convention Centre due to the COVID-19 outbreak. </t>
    </r>
  </si>
  <si>
    <t>Hospitality Offered to Third Parties</t>
  </si>
  <si>
    <t xml:space="preserve">Flights to Vancouver for attending the APAIE 2020 Conference &amp; Exhibition, which was cancelled due to the COVID-19 outbreak. </t>
  </si>
  <si>
    <t>Booking cancellation fee for 1 person</t>
  </si>
  <si>
    <t>Dinner costs for attending the APAIE 2020 Conference &amp; Exhibition, which has been transferred to the APAIE 2021 due to the COVID-19 outbreak</t>
  </si>
  <si>
    <t>Accommodation costs for attending the APAIE 2020 Conference &amp; Exhibition, which has been transferred to the APAIE 2021 due to the COVID-19 outbreak</t>
  </si>
  <si>
    <t>Members of the ENZ Board</t>
  </si>
  <si>
    <t>21 - 25 March 2021*</t>
  </si>
  <si>
    <t>Trip to Auckland for attending the Germany Perception Event, which was cancelled due to the COVID-19 outbreak</t>
  </si>
  <si>
    <t>Purpose of hospitality</t>
  </si>
  <si>
    <t>Purpose of expense</t>
  </si>
  <si>
    <t>Description</t>
  </si>
  <si>
    <t>Was the gift accepted?</t>
  </si>
  <si>
    <t xml:space="preserve">Offered by </t>
  </si>
  <si>
    <t>Estimated value in NZ$</t>
  </si>
  <si>
    <t>Other comments</t>
  </si>
  <si>
    <t>Return transportation for 1 person</t>
  </si>
  <si>
    <t>Attending staff meetings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</si>
</sst>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b/>
      <sz val="8"/>
      <name val="Arial"/>
      <family val="2"/>
    </font>
    <font>
      <sz val="8"/>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02">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20" fillId="0" borderId="0" xfId="0" applyFont="1" applyFill="1" applyBorder="1" applyAlignment="1" applyProtection="1">
      <alignment vertical="center"/>
    </xf>
    <xf numFmtId="164" fontId="20" fillId="0" borderId="0" xfId="0" applyNumberFormat="1" applyFont="1" applyFill="1" applyBorder="1" applyAlignment="1" applyProtection="1">
      <alignment vertical="center"/>
    </xf>
    <xf numFmtId="0" fontId="35" fillId="0" borderId="0" xfId="0" applyFont="1" applyFill="1" applyBorder="1" applyAlignment="1" applyProtection="1">
      <alignment horizontal="center" vertical="center" wrapText="1"/>
    </xf>
    <xf numFmtId="0" fontId="0" fillId="0" borderId="0" xfId="0" applyFill="1" applyProtection="1"/>
    <xf numFmtId="164" fontId="15" fillId="11" borderId="4" xfId="0" applyNumberFormat="1" applyFont="1" applyFill="1" applyBorder="1" applyAlignment="1" applyProtection="1">
      <alignment vertical="center"/>
      <protection locked="0"/>
    </xf>
    <xf numFmtId="0" fontId="0" fillId="11" borderId="4" xfId="0" applyFont="1" applyFill="1" applyBorder="1" applyAlignment="1" applyProtection="1">
      <alignment vertical="center"/>
      <protection locked="0"/>
    </xf>
    <xf numFmtId="0" fontId="0" fillId="11" borderId="5" xfId="0" applyFont="1" applyFill="1" applyBorder="1" applyAlignment="1" applyProtection="1">
      <alignment vertical="center"/>
      <protection locked="0"/>
    </xf>
    <xf numFmtId="0" fontId="0" fillId="0" borderId="0" xfId="0" applyFont="1" applyBorder="1" applyAlignment="1" applyProtection="1">
      <protection locked="0"/>
    </xf>
    <xf numFmtId="0" fontId="0" fillId="0" borderId="0" xfId="0" applyAlignment="1" applyProtection="1">
      <protection locked="0"/>
    </xf>
    <xf numFmtId="167" fontId="15" fillId="11" borderId="3" xfId="0" applyNumberFormat="1" applyFont="1" applyFill="1" applyBorder="1" applyAlignment="1" applyProtection="1">
      <alignment horizontal="right" vertical="center"/>
      <protection locked="0"/>
    </xf>
    <xf numFmtId="167" fontId="15" fillId="10" borderId="3" xfId="0" applyNumberFormat="1" applyFont="1" applyFill="1" applyBorder="1" applyAlignment="1" applyProtection="1">
      <alignment horizontal="right" vertical="center" wrapText="1"/>
      <protection locked="0"/>
    </xf>
    <xf numFmtId="0" fontId="19" fillId="3" borderId="0" xfId="0" applyFont="1" applyFill="1" applyBorder="1" applyAlignment="1" applyProtection="1">
      <alignment horizontal="right" vertical="center" readingOrder="1"/>
    </xf>
    <xf numFmtId="0" fontId="37" fillId="0" borderId="0" xfId="0" applyFont="1" applyFill="1" applyBorder="1" applyAlignment="1" applyProtection="1">
      <alignment vertical="center"/>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22"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G8" sqref="G8"/>
    </sheetView>
  </sheetViews>
  <sheetFormatPr defaultColWidth="0" defaultRowHeight="12.75" zeroHeight="1" x14ac:dyDescent="0.2"/>
  <cols>
    <col min="1" max="1" width="33" style="16" customWidth="1"/>
    <col min="2" max="2" width="19.7109375" style="16" customWidth="1"/>
    <col min="3" max="3" width="25.140625" style="16" customWidth="1"/>
    <col min="4" max="4" width="4.42578125" style="16" customWidth="1"/>
    <col min="5" max="5" width="21"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85" t="s">
        <v>257</v>
      </c>
      <c r="B1" s="185"/>
      <c r="C1" s="185"/>
      <c r="D1" s="185"/>
      <c r="E1" s="185"/>
      <c r="F1" s="185"/>
      <c r="G1" s="46"/>
      <c r="H1" s="46"/>
      <c r="I1" s="46"/>
      <c r="J1" s="46"/>
      <c r="K1" s="46"/>
    </row>
    <row r="2" spans="1:11" ht="21" customHeight="1" x14ac:dyDescent="0.2">
      <c r="A2" s="4" t="s">
        <v>51</v>
      </c>
      <c r="B2" s="186" t="s">
        <v>147</v>
      </c>
      <c r="C2" s="186"/>
      <c r="D2" s="186"/>
      <c r="E2" s="186"/>
      <c r="F2" s="186"/>
      <c r="G2" s="46"/>
      <c r="H2" s="46"/>
      <c r="I2" s="46"/>
      <c r="J2" s="46"/>
      <c r="K2" s="46"/>
    </row>
    <row r="3" spans="1:11" ht="21" customHeight="1" x14ac:dyDescent="0.2">
      <c r="A3" s="4" t="s">
        <v>104</v>
      </c>
      <c r="B3" s="186" t="s">
        <v>148</v>
      </c>
      <c r="C3" s="186"/>
      <c r="D3" s="186"/>
      <c r="E3" s="186"/>
      <c r="F3" s="186"/>
      <c r="G3" s="46"/>
      <c r="H3" s="46"/>
      <c r="I3" s="46"/>
      <c r="J3" s="46"/>
      <c r="K3" s="46"/>
    </row>
    <row r="4" spans="1:11" ht="21" customHeight="1" x14ac:dyDescent="0.2">
      <c r="A4" s="4" t="s">
        <v>105</v>
      </c>
      <c r="B4" s="187">
        <v>43647</v>
      </c>
      <c r="C4" s="187"/>
      <c r="D4" s="187"/>
      <c r="E4" s="187"/>
      <c r="F4" s="187"/>
      <c r="G4" s="46"/>
      <c r="H4" s="46"/>
      <c r="I4" s="46"/>
      <c r="J4" s="46"/>
      <c r="K4" s="46"/>
    </row>
    <row r="5" spans="1:11" ht="21" customHeight="1" x14ac:dyDescent="0.2">
      <c r="A5" s="4" t="s">
        <v>106</v>
      </c>
      <c r="B5" s="187">
        <v>44012</v>
      </c>
      <c r="C5" s="187"/>
      <c r="D5" s="187"/>
      <c r="E5" s="187"/>
      <c r="F5" s="187"/>
      <c r="G5" s="46"/>
      <c r="H5" s="46"/>
      <c r="I5" s="46"/>
      <c r="J5" s="46"/>
      <c r="K5" s="46"/>
    </row>
    <row r="6" spans="1:11" ht="21" customHeight="1" x14ac:dyDescent="0.2">
      <c r="A6" s="4" t="s">
        <v>52</v>
      </c>
      <c r="B6" s="184" t="str">
        <f>IF(AND(Travel!B7&lt;&gt;A30,Hospitality!B7&lt;&gt;A30,'All other expenses'!B7&lt;&gt;A30,'Gifts and benefits'!B7&lt;&gt;A30),A31,IF(AND(Travel!B7=A30,Hospitality!B7=A30,'All other expenses'!B7=A30,'Gifts and benefits'!B7=A30),A33,A32))</f>
        <v>Data and totals checked on all sheets</v>
      </c>
      <c r="C6" s="184"/>
      <c r="D6" s="184"/>
      <c r="E6" s="184"/>
      <c r="F6" s="184"/>
      <c r="G6" s="34"/>
      <c r="H6" s="46"/>
      <c r="I6" s="46"/>
      <c r="J6" s="46"/>
      <c r="K6" s="46"/>
    </row>
    <row r="7" spans="1:11" ht="21" customHeight="1" x14ac:dyDescent="0.2">
      <c r="A7" s="4" t="s">
        <v>258</v>
      </c>
      <c r="B7" s="183" t="s">
        <v>83</v>
      </c>
      <c r="C7" s="183"/>
      <c r="D7" s="183"/>
      <c r="E7" s="183"/>
      <c r="F7" s="183"/>
      <c r="G7" s="34"/>
      <c r="H7" s="46"/>
      <c r="I7" s="46"/>
      <c r="J7" s="46"/>
      <c r="K7" s="46"/>
    </row>
    <row r="8" spans="1:11" ht="21" customHeight="1" x14ac:dyDescent="0.2">
      <c r="A8" s="4" t="s">
        <v>259</v>
      </c>
      <c r="B8" s="183" t="s">
        <v>268</v>
      </c>
      <c r="C8" s="183"/>
      <c r="D8" s="183"/>
      <c r="E8" s="183"/>
      <c r="F8" s="183"/>
      <c r="G8" s="34"/>
      <c r="H8" s="46"/>
      <c r="I8" s="46"/>
      <c r="J8" s="46"/>
      <c r="K8" s="46"/>
    </row>
    <row r="9" spans="1:11" ht="45.75" customHeight="1" x14ac:dyDescent="0.2">
      <c r="A9" s="182" t="s">
        <v>54</v>
      </c>
      <c r="B9" s="182"/>
      <c r="C9" s="182"/>
      <c r="D9" s="182"/>
      <c r="E9" s="182"/>
      <c r="F9" s="182"/>
      <c r="G9" s="34"/>
      <c r="H9" s="46"/>
      <c r="I9" s="46"/>
      <c r="J9" s="46"/>
      <c r="K9" s="46"/>
    </row>
    <row r="10" spans="1:11" s="131" customFormat="1" ht="25.5" customHeight="1" x14ac:dyDescent="0.2">
      <c r="A10" s="125" t="s">
        <v>55</v>
      </c>
      <c r="B10" s="126" t="s">
        <v>56</v>
      </c>
      <c r="C10" s="126" t="s">
        <v>57</v>
      </c>
      <c r="D10" s="127"/>
      <c r="E10" s="128" t="s">
        <v>29</v>
      </c>
      <c r="F10" s="129" t="s">
        <v>58</v>
      </c>
      <c r="G10" s="130"/>
      <c r="H10" s="130"/>
      <c r="I10" s="130"/>
      <c r="J10" s="130"/>
      <c r="K10" s="130"/>
    </row>
    <row r="11" spans="1:11" ht="27.75" customHeight="1" x14ac:dyDescent="0.2">
      <c r="A11" s="10" t="s">
        <v>59</v>
      </c>
      <c r="B11" s="94">
        <f>B15+B16+B17</f>
        <v>44306.26999999999</v>
      </c>
      <c r="C11" s="102" t="str">
        <f>IF(Travel!B6="",A34,Travel!B6)</f>
        <v>Figures exclude GST</v>
      </c>
      <c r="D11" s="8"/>
      <c r="E11" s="10" t="s">
        <v>60</v>
      </c>
      <c r="F11" s="56">
        <f>'Gifts and benefits'!C18</f>
        <v>1</v>
      </c>
      <c r="G11" s="47"/>
      <c r="H11" s="47"/>
      <c r="I11" s="47"/>
      <c r="J11" s="47"/>
      <c r="K11" s="47"/>
    </row>
    <row r="12" spans="1:11" ht="27.75" customHeight="1" x14ac:dyDescent="0.2">
      <c r="A12" s="10" t="s">
        <v>24</v>
      </c>
      <c r="B12" s="94">
        <f>Hospitality!B19</f>
        <v>0</v>
      </c>
      <c r="C12" s="102" t="str">
        <f>IF(Hospitality!B6="",A34,Hospitality!B6)</f>
        <v>Figures exclude GST</v>
      </c>
      <c r="D12" s="8"/>
      <c r="E12" s="10" t="s">
        <v>61</v>
      </c>
      <c r="F12" s="56">
        <f>'Gifts and benefits'!C19</f>
        <v>0</v>
      </c>
      <c r="G12" s="47"/>
      <c r="H12" s="47"/>
      <c r="I12" s="47"/>
      <c r="J12" s="47"/>
      <c r="K12" s="47"/>
    </row>
    <row r="13" spans="1:11" ht="27.75" customHeight="1" x14ac:dyDescent="0.2">
      <c r="A13" s="10" t="s">
        <v>62</v>
      </c>
      <c r="B13" s="94">
        <f>'All other expenses'!B32</f>
        <v>4260.88</v>
      </c>
      <c r="C13" s="102" t="str">
        <f>IF('All other expenses'!B6="",A34,'All other expenses'!B6)</f>
        <v>Figures exclude GST</v>
      </c>
      <c r="D13" s="8"/>
      <c r="E13" s="10" t="s">
        <v>63</v>
      </c>
      <c r="F13" s="56">
        <f>'Gifts and benefits'!C20</f>
        <v>1</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64</v>
      </c>
      <c r="B15" s="96">
        <f>Travel!B29</f>
        <v>36625.979999999989</v>
      </c>
      <c r="C15" s="104" t="str">
        <f>C11</f>
        <v>Figures exclude GST</v>
      </c>
      <c r="D15" s="8"/>
      <c r="E15" s="8"/>
      <c r="F15" s="58"/>
      <c r="G15" s="46"/>
      <c r="H15" s="46"/>
      <c r="I15" s="46"/>
      <c r="J15" s="46"/>
      <c r="K15" s="46"/>
    </row>
    <row r="16" spans="1:11" ht="27.75" customHeight="1" x14ac:dyDescent="0.2">
      <c r="A16" s="11" t="s">
        <v>65</v>
      </c>
      <c r="B16" s="96">
        <f>Travel!B76</f>
        <v>7646.7199999999993</v>
      </c>
      <c r="C16" s="104" t="str">
        <f>C11</f>
        <v>Figures exclude GST</v>
      </c>
      <c r="D16" s="59"/>
      <c r="E16" s="8"/>
      <c r="F16" s="60"/>
      <c r="G16" s="46"/>
      <c r="H16" s="46"/>
      <c r="I16" s="46"/>
      <c r="J16" s="46"/>
      <c r="K16" s="46"/>
    </row>
    <row r="17" spans="1:11" ht="27.75" customHeight="1" x14ac:dyDescent="0.2">
      <c r="A17" s="11" t="s">
        <v>66</v>
      </c>
      <c r="B17" s="96">
        <f>Travel!B85</f>
        <v>33.57</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67</v>
      </c>
      <c r="B19" s="25"/>
      <c r="C19" s="26"/>
      <c r="D19" s="27"/>
      <c r="E19" s="27"/>
      <c r="F19" s="27"/>
      <c r="G19" s="27"/>
      <c r="H19" s="27"/>
      <c r="I19" s="27"/>
      <c r="J19" s="27"/>
      <c r="K19" s="27"/>
    </row>
    <row r="20" spans="1:11" x14ac:dyDescent="0.2">
      <c r="A20" s="23" t="s">
        <v>68</v>
      </c>
      <c r="B20" s="53"/>
      <c r="C20" s="53"/>
      <c r="D20" s="26"/>
      <c r="E20" s="26"/>
      <c r="F20" s="26"/>
      <c r="G20" s="27"/>
      <c r="H20" s="27"/>
      <c r="I20" s="27"/>
      <c r="J20" s="27"/>
      <c r="K20" s="27"/>
    </row>
    <row r="21" spans="1:11" ht="12.6" customHeight="1" x14ac:dyDescent="0.2">
      <c r="A21" s="23" t="s">
        <v>69</v>
      </c>
      <c r="B21" s="53"/>
      <c r="C21" s="53"/>
      <c r="D21" s="20"/>
      <c r="E21" s="27"/>
      <c r="F21" s="27"/>
      <c r="G21" s="27"/>
      <c r="H21" s="27"/>
      <c r="I21" s="27"/>
      <c r="J21" s="27"/>
      <c r="K21" s="27"/>
    </row>
    <row r="22" spans="1:11" ht="12.6" customHeight="1" x14ac:dyDescent="0.2">
      <c r="A22" s="23" t="s">
        <v>70</v>
      </c>
      <c r="B22" s="53"/>
      <c r="C22" s="53"/>
      <c r="D22" s="20"/>
      <c r="E22" s="27"/>
      <c r="F22" s="27"/>
      <c r="G22" s="27"/>
      <c r="H22" s="27"/>
      <c r="I22" s="27"/>
      <c r="J22" s="27"/>
      <c r="K22" s="27"/>
    </row>
    <row r="23" spans="1:11" ht="12.6" customHeight="1" x14ac:dyDescent="0.2">
      <c r="A23" s="23" t="s">
        <v>71</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72</v>
      </c>
      <c r="B25" s="15"/>
      <c r="C25" s="15"/>
      <c r="D25" s="15"/>
      <c r="E25" s="15"/>
      <c r="F25" s="15"/>
      <c r="G25" s="46"/>
      <c r="H25" s="46"/>
      <c r="I25" s="46"/>
      <c r="J25" s="46"/>
      <c r="K25" s="46"/>
    </row>
    <row r="26" spans="1:11" ht="12.75" hidden="1" customHeight="1" x14ac:dyDescent="0.2">
      <c r="A26" s="13" t="s">
        <v>73</v>
      </c>
      <c r="B26" s="6"/>
      <c r="C26" s="6"/>
      <c r="D26" s="13"/>
      <c r="E26" s="13"/>
      <c r="F26" s="13"/>
      <c r="G26" s="46"/>
      <c r="H26" s="46"/>
      <c r="I26" s="46"/>
      <c r="J26" s="46"/>
      <c r="K26" s="46"/>
    </row>
    <row r="27" spans="1:11" hidden="1" x14ac:dyDescent="0.2">
      <c r="A27" s="12" t="s">
        <v>74</v>
      </c>
      <c r="B27" s="12"/>
      <c r="C27" s="12"/>
      <c r="D27" s="12"/>
      <c r="E27" s="12"/>
      <c r="F27" s="12"/>
      <c r="G27" s="46"/>
      <c r="H27" s="46"/>
      <c r="I27" s="46"/>
      <c r="J27" s="46"/>
      <c r="K27" s="46"/>
    </row>
    <row r="28" spans="1:11" hidden="1" x14ac:dyDescent="0.2">
      <c r="A28" s="12" t="s">
        <v>75</v>
      </c>
      <c r="B28" s="12"/>
      <c r="C28" s="12"/>
      <c r="D28" s="12"/>
      <c r="E28" s="12"/>
      <c r="F28" s="12"/>
      <c r="G28" s="46"/>
      <c r="H28" s="46"/>
      <c r="I28" s="46"/>
      <c r="J28" s="46"/>
      <c r="K28" s="46"/>
    </row>
    <row r="29" spans="1:11" hidden="1" x14ac:dyDescent="0.2">
      <c r="A29" s="13" t="s">
        <v>76</v>
      </c>
      <c r="B29" s="13"/>
      <c r="C29" s="13"/>
      <c r="D29" s="13"/>
      <c r="E29" s="13"/>
      <c r="F29" s="13"/>
      <c r="G29" s="46"/>
      <c r="H29" s="46"/>
      <c r="I29" s="46"/>
      <c r="J29" s="46"/>
      <c r="K29" s="46"/>
    </row>
    <row r="30" spans="1:11" hidden="1" x14ac:dyDescent="0.2">
      <c r="A30" s="13" t="s">
        <v>77</v>
      </c>
      <c r="B30" s="13"/>
      <c r="C30" s="13"/>
      <c r="D30" s="13"/>
      <c r="E30" s="13"/>
      <c r="F30" s="13"/>
      <c r="G30" s="46"/>
      <c r="H30" s="46"/>
      <c r="I30" s="46"/>
      <c r="J30" s="46"/>
      <c r="K30" s="46"/>
    </row>
    <row r="31" spans="1:11" hidden="1" x14ac:dyDescent="0.2">
      <c r="A31" s="12" t="s">
        <v>78</v>
      </c>
      <c r="B31" s="12"/>
      <c r="C31" s="12"/>
      <c r="D31" s="12"/>
      <c r="E31" s="12"/>
      <c r="F31" s="12"/>
      <c r="G31" s="46"/>
      <c r="H31" s="46"/>
      <c r="I31" s="46"/>
      <c r="J31" s="46"/>
      <c r="K31" s="46"/>
    </row>
    <row r="32" spans="1:11" hidden="1" x14ac:dyDescent="0.2">
      <c r="A32" s="12" t="s">
        <v>79</v>
      </c>
      <c r="B32" s="12"/>
      <c r="C32" s="12"/>
      <c r="D32" s="12"/>
      <c r="E32" s="12"/>
      <c r="F32" s="12"/>
      <c r="G32" s="46"/>
      <c r="H32" s="46"/>
      <c r="I32" s="46"/>
      <c r="J32" s="46"/>
      <c r="K32" s="46"/>
    </row>
    <row r="33" spans="1:11" hidden="1" x14ac:dyDescent="0.2">
      <c r="A33" s="12" t="s">
        <v>80</v>
      </c>
      <c r="B33" s="12"/>
      <c r="C33" s="12"/>
      <c r="D33" s="12"/>
      <c r="E33" s="12"/>
      <c r="F33" s="12"/>
      <c r="G33" s="46"/>
      <c r="H33" s="46"/>
      <c r="I33" s="46"/>
      <c r="J33" s="46"/>
      <c r="K33" s="46"/>
    </row>
    <row r="34" spans="1:11" hidden="1" x14ac:dyDescent="0.2">
      <c r="A34" s="13" t="s">
        <v>81</v>
      </c>
      <c r="B34" s="13"/>
      <c r="C34" s="13"/>
      <c r="D34" s="13"/>
      <c r="E34" s="13"/>
      <c r="F34" s="13"/>
      <c r="G34" s="46"/>
      <c r="H34" s="46"/>
      <c r="I34" s="46"/>
      <c r="J34" s="46"/>
      <c r="K34" s="46"/>
    </row>
    <row r="35" spans="1:11" hidden="1" x14ac:dyDescent="0.2">
      <c r="A35" s="13" t="s">
        <v>82</v>
      </c>
      <c r="B35" s="13"/>
      <c r="C35" s="13"/>
      <c r="D35" s="13"/>
      <c r="E35" s="13"/>
      <c r="F35" s="13"/>
      <c r="G35" s="46"/>
      <c r="H35" s="46"/>
      <c r="I35" s="46"/>
      <c r="J35" s="46"/>
      <c r="K35" s="46"/>
    </row>
    <row r="36" spans="1:11" hidden="1" x14ac:dyDescent="0.2">
      <c r="A36" s="99" t="s">
        <v>53</v>
      </c>
      <c r="B36" s="98"/>
      <c r="C36" s="98"/>
      <c r="D36" s="98"/>
      <c r="E36" s="98"/>
      <c r="F36" s="98"/>
      <c r="G36" s="46"/>
      <c r="H36" s="46"/>
      <c r="I36" s="46"/>
      <c r="J36" s="46"/>
      <c r="K36" s="46"/>
    </row>
    <row r="37" spans="1:11" hidden="1" x14ac:dyDescent="0.2">
      <c r="A37" s="99" t="s">
        <v>83</v>
      </c>
      <c r="B37" s="98"/>
      <c r="C37" s="98"/>
      <c r="D37" s="98"/>
      <c r="E37" s="98"/>
      <c r="F37" s="98"/>
      <c r="G37" s="46"/>
      <c r="H37" s="46"/>
      <c r="I37" s="46"/>
      <c r="J37" s="46"/>
      <c r="K37" s="46"/>
    </row>
    <row r="38" spans="1:11" hidden="1" x14ac:dyDescent="0.2">
      <c r="A38" s="99" t="s">
        <v>146</v>
      </c>
      <c r="B38" s="98"/>
      <c r="C38" s="98"/>
      <c r="D38" s="98"/>
      <c r="E38" s="98"/>
      <c r="F38" s="98"/>
      <c r="G38" s="46"/>
      <c r="H38" s="46"/>
      <c r="I38" s="46"/>
      <c r="J38" s="46"/>
      <c r="K38" s="46"/>
    </row>
    <row r="39" spans="1:11" hidden="1" x14ac:dyDescent="0.2">
      <c r="A39" s="63" t="s">
        <v>84</v>
      </c>
      <c r="B39" s="5"/>
      <c r="C39" s="5"/>
      <c r="D39" s="5"/>
      <c r="E39" s="5"/>
      <c r="F39" s="5"/>
      <c r="G39" s="46"/>
      <c r="H39" s="46"/>
      <c r="I39" s="46"/>
      <c r="J39" s="46"/>
      <c r="K39" s="46"/>
    </row>
    <row r="40" spans="1:11" hidden="1" x14ac:dyDescent="0.2">
      <c r="A40" s="64" t="s">
        <v>85</v>
      </c>
      <c r="B40" s="5"/>
      <c r="C40" s="5"/>
      <c r="D40" s="5"/>
      <c r="E40" s="5"/>
      <c r="F40" s="5"/>
      <c r="G40" s="46"/>
      <c r="H40" s="46"/>
      <c r="I40" s="46"/>
      <c r="J40" s="46"/>
      <c r="K40" s="46"/>
    </row>
    <row r="41" spans="1:11" hidden="1" x14ac:dyDescent="0.2">
      <c r="A41" s="64" t="s">
        <v>86</v>
      </c>
      <c r="B41" s="5"/>
      <c r="C41" s="5"/>
      <c r="D41" s="5"/>
      <c r="E41" s="5"/>
      <c r="F41" s="5"/>
      <c r="G41" s="46"/>
      <c r="H41" s="46"/>
      <c r="I41" s="46"/>
      <c r="J41" s="46"/>
      <c r="K41" s="46"/>
    </row>
    <row r="42" spans="1:11" hidden="1" x14ac:dyDescent="0.2">
      <c r="A42" s="64" t="s">
        <v>87</v>
      </c>
      <c r="B42" s="5"/>
      <c r="C42" s="5"/>
      <c r="D42" s="5"/>
      <c r="E42" s="5"/>
      <c r="F42" s="5"/>
      <c r="G42" s="46"/>
      <c r="H42" s="46"/>
      <c r="I42" s="46"/>
      <c r="J42" s="46"/>
      <c r="K42" s="46"/>
    </row>
    <row r="43" spans="1:11" hidden="1" x14ac:dyDescent="0.2">
      <c r="A43" s="64" t="s">
        <v>88</v>
      </c>
      <c r="B43" s="5"/>
      <c r="C43" s="5"/>
      <c r="D43" s="5"/>
      <c r="E43" s="5"/>
      <c r="F43" s="5"/>
      <c r="G43" s="46"/>
      <c r="H43" s="46"/>
      <c r="I43" s="46"/>
      <c r="J43" s="46"/>
      <c r="K43" s="46"/>
    </row>
    <row r="44" spans="1:11" hidden="1" x14ac:dyDescent="0.2">
      <c r="A44" s="64" t="s">
        <v>89</v>
      </c>
      <c r="B44" s="5"/>
      <c r="C44" s="5"/>
      <c r="D44" s="5"/>
      <c r="E44" s="5"/>
      <c r="F44" s="5"/>
      <c r="G44" s="46"/>
      <c r="H44" s="46"/>
      <c r="I44" s="46"/>
      <c r="J44" s="46"/>
      <c r="K44" s="46"/>
    </row>
    <row r="45" spans="1:11" hidden="1" x14ac:dyDescent="0.2">
      <c r="A45" s="100" t="s">
        <v>90</v>
      </c>
      <c r="B45" s="98"/>
      <c r="C45" s="98"/>
      <c r="D45" s="98"/>
      <c r="E45" s="98"/>
      <c r="F45" s="98"/>
      <c r="G45" s="46"/>
      <c r="H45" s="46"/>
      <c r="I45" s="46"/>
      <c r="J45" s="46"/>
      <c r="K45" s="46"/>
    </row>
    <row r="46" spans="1:11" hidden="1" x14ac:dyDescent="0.2">
      <c r="A46" s="98" t="s">
        <v>91</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92</v>
      </c>
      <c r="B48" s="98"/>
      <c r="C48" s="98"/>
      <c r="D48" s="98"/>
      <c r="E48" s="98"/>
      <c r="F48" s="98"/>
      <c r="G48" s="46"/>
      <c r="H48" s="46"/>
      <c r="I48" s="46"/>
      <c r="J48" s="46"/>
      <c r="K48" s="46"/>
    </row>
    <row r="49" spans="1:11" ht="25.5" hidden="1" x14ac:dyDescent="0.2">
      <c r="A49" s="119" t="s">
        <v>93</v>
      </c>
      <c r="B49" s="98"/>
      <c r="C49" s="98"/>
      <c r="D49" s="98"/>
      <c r="E49" s="98"/>
      <c r="F49" s="98"/>
      <c r="G49" s="46"/>
      <c r="H49" s="46"/>
      <c r="I49" s="46"/>
      <c r="J49" s="46"/>
      <c r="K49" s="46"/>
    </row>
    <row r="50" spans="1:11" ht="25.5" hidden="1" x14ac:dyDescent="0.2">
      <c r="A50" s="120" t="s">
        <v>94</v>
      </c>
      <c r="B50" s="5"/>
      <c r="C50" s="5"/>
      <c r="D50" s="5"/>
      <c r="E50" s="5"/>
      <c r="F50" s="5"/>
      <c r="G50" s="46"/>
      <c r="H50" s="46"/>
      <c r="I50" s="46"/>
      <c r="J50" s="46"/>
      <c r="K50" s="46"/>
    </row>
    <row r="51" spans="1:11" ht="25.5" hidden="1" x14ac:dyDescent="0.2">
      <c r="A51" s="120" t="s">
        <v>95</v>
      </c>
      <c r="B51" s="5"/>
      <c r="C51" s="5"/>
      <c r="D51" s="5"/>
      <c r="E51" s="5"/>
      <c r="F51" s="5"/>
      <c r="G51" s="46"/>
      <c r="H51" s="46"/>
      <c r="I51" s="46"/>
      <c r="J51" s="46"/>
      <c r="K51" s="46"/>
    </row>
    <row r="52" spans="1:11" ht="51" hidden="1" x14ac:dyDescent="0.2">
      <c r="A52" s="120" t="s">
        <v>96</v>
      </c>
      <c r="B52" s="110"/>
      <c r="C52" s="110"/>
      <c r="D52" s="118"/>
      <c r="E52" s="66"/>
      <c r="F52" s="66"/>
      <c r="G52" s="46"/>
      <c r="H52" s="46"/>
      <c r="I52" s="46"/>
      <c r="J52" s="46"/>
      <c r="K52" s="46"/>
    </row>
    <row r="53" spans="1:11" hidden="1" x14ac:dyDescent="0.2">
      <c r="A53" s="115" t="s">
        <v>97</v>
      </c>
      <c r="B53" s="116"/>
      <c r="C53" s="116"/>
      <c r="D53" s="109"/>
      <c r="E53" s="67"/>
      <c r="F53" s="67" t="b">
        <v>1</v>
      </c>
      <c r="G53" s="46"/>
      <c r="H53" s="46"/>
      <c r="I53" s="46"/>
      <c r="J53" s="46"/>
      <c r="K53" s="46"/>
    </row>
    <row r="54" spans="1:11" hidden="1" x14ac:dyDescent="0.2">
      <c r="A54" s="117" t="s">
        <v>98</v>
      </c>
      <c r="B54" s="115"/>
      <c r="C54" s="115"/>
      <c r="D54" s="115"/>
      <c r="E54" s="67"/>
      <c r="F54" s="67" t="b">
        <v>0</v>
      </c>
      <c r="G54" s="46"/>
      <c r="H54" s="46"/>
      <c r="I54" s="46"/>
      <c r="J54" s="46"/>
      <c r="K54" s="46"/>
    </row>
    <row r="55" spans="1:11" hidden="1" x14ac:dyDescent="0.2">
      <c r="A55" s="121"/>
      <c r="B55" s="111">
        <f>COUNT(Travel!B12:B28)</f>
        <v>15</v>
      </c>
      <c r="C55" s="111"/>
      <c r="D55" s="111">
        <f>COUNTIF(Travel!D12:D28,"*")</f>
        <v>15</v>
      </c>
      <c r="E55" s="112"/>
      <c r="F55" s="112" t="b">
        <f>MIN(B55,D55)=MAX(B55,D55)</f>
        <v>1</v>
      </c>
      <c r="G55" s="46"/>
      <c r="H55" s="46"/>
      <c r="I55" s="46"/>
      <c r="J55" s="46"/>
      <c r="K55" s="46"/>
    </row>
    <row r="56" spans="1:11" hidden="1" x14ac:dyDescent="0.2">
      <c r="A56" s="121" t="s">
        <v>99</v>
      </c>
      <c r="B56" s="111">
        <f>COUNT(Travel!B35:B75)</f>
        <v>40</v>
      </c>
      <c r="C56" s="111"/>
      <c r="D56" s="111">
        <f>COUNTIF(Travel!D35:D75,"*")</f>
        <v>40</v>
      </c>
      <c r="E56" s="112"/>
      <c r="F56" s="112" t="b">
        <f>MIN(B56,D56)=MAX(B56,D56)</f>
        <v>1</v>
      </c>
    </row>
    <row r="57" spans="1:11" hidden="1" x14ac:dyDescent="0.2">
      <c r="A57" s="122"/>
      <c r="B57" s="111">
        <f>COUNT(Travel!B80:B84)</f>
        <v>3</v>
      </c>
      <c r="C57" s="111"/>
      <c r="D57" s="111">
        <f>COUNTIF(Travel!D80:D84,"*")</f>
        <v>3</v>
      </c>
      <c r="E57" s="112"/>
      <c r="F57" s="112" t="b">
        <f>MIN(B57,D57)=MAX(B57,D57)</f>
        <v>1</v>
      </c>
    </row>
    <row r="58" spans="1:11" hidden="1" x14ac:dyDescent="0.2">
      <c r="A58" s="123" t="s">
        <v>100</v>
      </c>
      <c r="B58" s="113">
        <f>COUNT(Hospitality!B11:B18)</f>
        <v>0</v>
      </c>
      <c r="C58" s="113"/>
      <c r="D58" s="113">
        <f>COUNTIF(Hospitality!D11:D18,"*")</f>
        <v>0</v>
      </c>
      <c r="E58" s="114"/>
      <c r="F58" s="114" t="b">
        <f>MIN(B58,D58)=MAX(B58,D58)</f>
        <v>1</v>
      </c>
    </row>
    <row r="59" spans="1:11" hidden="1" x14ac:dyDescent="0.2">
      <c r="A59" s="124" t="s">
        <v>101</v>
      </c>
      <c r="B59" s="112">
        <f>COUNT('All other expenses'!B11:B31)</f>
        <v>19</v>
      </c>
      <c r="C59" s="112"/>
      <c r="D59" s="112">
        <f>COUNTIF('All other expenses'!D11:D31,"*")</f>
        <v>19</v>
      </c>
      <c r="E59" s="112"/>
      <c r="F59" s="112" t="b">
        <f>MIN(B59,D59)=MAX(B59,D59)</f>
        <v>1</v>
      </c>
    </row>
    <row r="60" spans="1:11" hidden="1" x14ac:dyDescent="0.2">
      <c r="A60" s="123" t="s">
        <v>102</v>
      </c>
      <c r="B60" s="113">
        <f>COUNTIF('Gifts and benefits'!B11:B17,"*")</f>
        <v>1</v>
      </c>
      <c r="C60" s="113">
        <f>COUNTIF('Gifts and benefits'!C11:C17,"*")</f>
        <v>1</v>
      </c>
      <c r="D60" s="113"/>
      <c r="E60" s="113">
        <f>COUNTA('Gifts and benefits'!E11:E17)</f>
        <v>1</v>
      </c>
      <c r="F60" s="114"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7"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52"/>
  <sheetViews>
    <sheetView tabSelected="1" zoomScaleNormal="100" workbookViewId="0">
      <selection activeCell="E13" sqref="E13"/>
    </sheetView>
  </sheetViews>
  <sheetFormatPr defaultColWidth="0" defaultRowHeight="12.75" zeroHeight="1" x14ac:dyDescent="0.2"/>
  <cols>
    <col min="1" max="1" width="33.42578125" style="16" customWidth="1"/>
    <col min="2" max="2" width="14.28515625" style="16" customWidth="1"/>
    <col min="3" max="3" width="53.28515625" style="16" customWidth="1"/>
    <col min="4"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85" t="s">
        <v>103</v>
      </c>
      <c r="B1" s="185"/>
      <c r="C1" s="185"/>
      <c r="D1" s="185"/>
      <c r="E1" s="185"/>
      <c r="F1" s="46"/>
    </row>
    <row r="2" spans="1:6" ht="21" customHeight="1" x14ac:dyDescent="0.2">
      <c r="A2" s="4" t="s">
        <v>51</v>
      </c>
      <c r="B2" s="188" t="str">
        <f>'Summary and sign-off'!B2:F2</f>
        <v>Education New Zealand</v>
      </c>
      <c r="C2" s="188"/>
      <c r="D2" s="188"/>
      <c r="E2" s="188"/>
      <c r="F2" s="46"/>
    </row>
    <row r="3" spans="1:6" ht="21" customHeight="1" x14ac:dyDescent="0.2">
      <c r="A3" s="4" t="s">
        <v>104</v>
      </c>
      <c r="B3" s="188" t="str">
        <f>'Summary and sign-off'!B3:F3</f>
        <v>Grant McPherson</v>
      </c>
      <c r="C3" s="188"/>
      <c r="D3" s="188"/>
      <c r="E3" s="188"/>
      <c r="F3" s="46"/>
    </row>
    <row r="4" spans="1:6" ht="21" customHeight="1" x14ac:dyDescent="0.2">
      <c r="A4" s="4" t="s">
        <v>105</v>
      </c>
      <c r="B4" s="188">
        <f>'Summary and sign-off'!B4:F4</f>
        <v>43647</v>
      </c>
      <c r="C4" s="188"/>
      <c r="D4" s="188"/>
      <c r="E4" s="188"/>
      <c r="F4" s="46"/>
    </row>
    <row r="5" spans="1:6" ht="21" customHeight="1" x14ac:dyDescent="0.2">
      <c r="A5" s="4" t="s">
        <v>106</v>
      </c>
      <c r="B5" s="188">
        <f>'Summary and sign-off'!B5:F5</f>
        <v>44012</v>
      </c>
      <c r="C5" s="188"/>
      <c r="D5" s="188"/>
      <c r="E5" s="188"/>
      <c r="F5" s="46"/>
    </row>
    <row r="6" spans="1:6" ht="21" customHeight="1" x14ac:dyDescent="0.2">
      <c r="A6" s="4" t="s">
        <v>107</v>
      </c>
      <c r="B6" s="183" t="s">
        <v>75</v>
      </c>
      <c r="C6" s="183"/>
      <c r="D6" s="183"/>
      <c r="E6" s="183"/>
      <c r="F6" s="46"/>
    </row>
    <row r="7" spans="1:6" ht="21" customHeight="1" x14ac:dyDescent="0.2">
      <c r="A7" s="4" t="s">
        <v>52</v>
      </c>
      <c r="B7" s="183" t="s">
        <v>77</v>
      </c>
      <c r="C7" s="183"/>
      <c r="D7" s="183"/>
      <c r="E7" s="183"/>
      <c r="F7" s="46"/>
    </row>
    <row r="8" spans="1:6" ht="21.75" customHeight="1" x14ac:dyDescent="0.2">
      <c r="A8" s="191" t="s">
        <v>108</v>
      </c>
      <c r="B8" s="192"/>
      <c r="C8" s="192"/>
      <c r="D8" s="192"/>
      <c r="E8" s="192"/>
      <c r="F8" s="22"/>
    </row>
    <row r="9" spans="1:6" ht="13.5" customHeight="1" x14ac:dyDescent="0.2">
      <c r="A9" s="193" t="s">
        <v>109</v>
      </c>
      <c r="B9" s="194"/>
      <c r="C9" s="194"/>
      <c r="D9" s="194"/>
      <c r="E9" s="194"/>
      <c r="F9" s="22"/>
    </row>
    <row r="10" spans="1:6" ht="24.75" customHeight="1" x14ac:dyDescent="0.2">
      <c r="A10" s="190" t="s">
        <v>110</v>
      </c>
      <c r="B10" s="195"/>
      <c r="C10" s="190"/>
      <c r="D10" s="190"/>
      <c r="E10" s="190"/>
      <c r="F10" s="47"/>
    </row>
    <row r="11" spans="1:6" ht="19.5" customHeight="1" x14ac:dyDescent="0.2">
      <c r="A11" s="35" t="s">
        <v>111</v>
      </c>
      <c r="B11" s="35" t="s">
        <v>56</v>
      </c>
      <c r="C11" s="35" t="s">
        <v>260</v>
      </c>
      <c r="D11" s="35" t="s">
        <v>261</v>
      </c>
      <c r="E11" s="35" t="s">
        <v>112</v>
      </c>
      <c r="F11" s="48"/>
    </row>
    <row r="12" spans="1:6" s="87" customFormat="1" ht="38.25" x14ac:dyDescent="0.2">
      <c r="A12" s="178">
        <v>43717</v>
      </c>
      <c r="B12" s="158">
        <v>301.19</v>
      </c>
      <c r="C12" s="159" t="s">
        <v>149</v>
      </c>
      <c r="D12" s="159" t="s">
        <v>150</v>
      </c>
      <c r="E12" s="160" t="s">
        <v>151</v>
      </c>
      <c r="F12" s="1"/>
    </row>
    <row r="13" spans="1:6" s="87" customFormat="1" ht="76.5" x14ac:dyDescent="0.2">
      <c r="A13" s="178" t="s">
        <v>152</v>
      </c>
      <c r="B13" s="158">
        <v>19856.98</v>
      </c>
      <c r="C13" s="159" t="s">
        <v>153</v>
      </c>
      <c r="D13" s="159" t="s">
        <v>154</v>
      </c>
      <c r="E13" s="160" t="s">
        <v>155</v>
      </c>
      <c r="F13" s="1"/>
    </row>
    <row r="14" spans="1:6" s="87" customFormat="1" ht="76.5" x14ac:dyDescent="0.2">
      <c r="A14" s="178">
        <v>43724</v>
      </c>
      <c r="B14" s="158">
        <v>35.1</v>
      </c>
      <c r="C14" s="159" t="s">
        <v>153</v>
      </c>
      <c r="D14" s="159" t="s">
        <v>156</v>
      </c>
      <c r="E14" s="160" t="s">
        <v>151</v>
      </c>
      <c r="F14" s="1"/>
    </row>
    <row r="15" spans="1:6" s="87" customFormat="1" ht="38.25" x14ac:dyDescent="0.2">
      <c r="A15" s="178" t="s">
        <v>157</v>
      </c>
      <c r="B15" s="158">
        <v>1409.67</v>
      </c>
      <c r="C15" s="159" t="s">
        <v>158</v>
      </c>
      <c r="D15" s="159" t="s">
        <v>159</v>
      </c>
      <c r="E15" s="160" t="s">
        <v>160</v>
      </c>
      <c r="F15" s="1"/>
    </row>
    <row r="16" spans="1:6" s="87" customFormat="1" ht="38.25" x14ac:dyDescent="0.2">
      <c r="A16" s="178">
        <v>43725</v>
      </c>
      <c r="B16" s="158">
        <v>23.58</v>
      </c>
      <c r="C16" s="159" t="s">
        <v>158</v>
      </c>
      <c r="D16" s="159" t="s">
        <v>161</v>
      </c>
      <c r="E16" s="160" t="s">
        <v>160</v>
      </c>
      <c r="F16" s="1"/>
    </row>
    <row r="17" spans="1:6" s="87" customFormat="1" ht="25.5" x14ac:dyDescent="0.2">
      <c r="A17" s="178" t="s">
        <v>157</v>
      </c>
      <c r="B17" s="158">
        <v>558.16999999999996</v>
      </c>
      <c r="C17" s="159" t="s">
        <v>162</v>
      </c>
      <c r="D17" s="159" t="s">
        <v>278</v>
      </c>
      <c r="E17" s="160" t="s">
        <v>163</v>
      </c>
      <c r="F17" s="1"/>
    </row>
    <row r="18" spans="1:6" s="87" customFormat="1" ht="25.5" x14ac:dyDescent="0.2">
      <c r="A18" s="178" t="s">
        <v>164</v>
      </c>
      <c r="B18" s="158">
        <v>1979.1</v>
      </c>
      <c r="C18" s="159" t="s">
        <v>162</v>
      </c>
      <c r="D18" s="159" t="s">
        <v>159</v>
      </c>
      <c r="E18" s="160" t="s">
        <v>163</v>
      </c>
      <c r="F18" s="1"/>
    </row>
    <row r="19" spans="1:6" s="87" customFormat="1" ht="38.25" x14ac:dyDescent="0.2">
      <c r="A19" s="178" t="s">
        <v>165</v>
      </c>
      <c r="B19" s="158">
        <v>884.94</v>
      </c>
      <c r="C19" s="159" t="s">
        <v>149</v>
      </c>
      <c r="D19" s="159" t="s">
        <v>166</v>
      </c>
      <c r="E19" s="160" t="s">
        <v>167</v>
      </c>
      <c r="F19" s="1"/>
    </row>
    <row r="20" spans="1:6" s="87" customFormat="1" ht="38.25" x14ac:dyDescent="0.2">
      <c r="A20" s="178">
        <v>43732</v>
      </c>
      <c r="B20" s="158">
        <v>34.659999999999997</v>
      </c>
      <c r="C20" s="159" t="s">
        <v>149</v>
      </c>
      <c r="D20" s="159" t="s">
        <v>168</v>
      </c>
      <c r="E20" s="160" t="s">
        <v>167</v>
      </c>
      <c r="F20" s="1"/>
    </row>
    <row r="21" spans="1:6" s="87" customFormat="1" ht="38.25" x14ac:dyDescent="0.2">
      <c r="A21" s="178" t="s">
        <v>169</v>
      </c>
      <c r="B21" s="158">
        <v>1066.8</v>
      </c>
      <c r="C21" s="159" t="s">
        <v>149</v>
      </c>
      <c r="D21" s="159" t="s">
        <v>166</v>
      </c>
      <c r="E21" s="160" t="s">
        <v>170</v>
      </c>
      <c r="F21" s="1"/>
    </row>
    <row r="22" spans="1:6" s="87" customFormat="1" ht="25.5" x14ac:dyDescent="0.2">
      <c r="A22" s="178" t="s">
        <v>171</v>
      </c>
      <c r="B22" s="158">
        <v>7912.58</v>
      </c>
      <c r="C22" s="159" t="s">
        <v>172</v>
      </c>
      <c r="D22" s="159" t="s">
        <v>154</v>
      </c>
      <c r="E22" s="160" t="s">
        <v>173</v>
      </c>
      <c r="F22" s="1"/>
    </row>
    <row r="23" spans="1:6" s="87" customFormat="1" ht="25.5" x14ac:dyDescent="0.2">
      <c r="A23" s="178" t="s">
        <v>245</v>
      </c>
      <c r="B23" s="158">
        <f>154+36.71</f>
        <v>190.71</v>
      </c>
      <c r="C23" s="159" t="s">
        <v>172</v>
      </c>
      <c r="D23" s="159" t="s">
        <v>246</v>
      </c>
      <c r="E23" s="160" t="s">
        <v>247</v>
      </c>
      <c r="F23" s="1"/>
    </row>
    <row r="24" spans="1:6" s="87" customFormat="1" ht="38.25" x14ac:dyDescent="0.2">
      <c r="A24" s="178" t="s">
        <v>228</v>
      </c>
      <c r="B24" s="158">
        <v>220.57</v>
      </c>
      <c r="C24" s="159" t="s">
        <v>264</v>
      </c>
      <c r="D24" s="159" t="s">
        <v>265</v>
      </c>
      <c r="E24" s="160" t="s">
        <v>229</v>
      </c>
      <c r="F24" s="1"/>
    </row>
    <row r="25" spans="1:6" s="87" customFormat="1" ht="38.25" x14ac:dyDescent="0.2">
      <c r="A25" s="178" t="s">
        <v>269</v>
      </c>
      <c r="B25" s="158">
        <v>254.44</v>
      </c>
      <c r="C25" s="159" t="s">
        <v>266</v>
      </c>
      <c r="D25" s="159" t="s">
        <v>230</v>
      </c>
      <c r="E25" s="160" t="s">
        <v>229</v>
      </c>
      <c r="F25" s="1"/>
    </row>
    <row r="26" spans="1:6" s="87" customFormat="1" ht="38.25" x14ac:dyDescent="0.2">
      <c r="A26" s="178" t="s">
        <v>269</v>
      </c>
      <c r="B26" s="158">
        <v>1897.49</v>
      </c>
      <c r="C26" s="159" t="s">
        <v>267</v>
      </c>
      <c r="D26" s="159" t="s">
        <v>231</v>
      </c>
      <c r="E26" s="160" t="s">
        <v>229</v>
      </c>
      <c r="F26" s="1"/>
    </row>
    <row r="27" spans="1:6" s="87" customFormat="1" x14ac:dyDescent="0.2">
      <c r="F27" s="1"/>
    </row>
    <row r="28" spans="1:6" s="87" customFormat="1" hidden="1" x14ac:dyDescent="0.2">
      <c r="A28" s="143"/>
      <c r="B28" s="144"/>
      <c r="C28" s="145"/>
      <c r="D28" s="145"/>
      <c r="E28" s="146"/>
      <c r="F28" s="1"/>
    </row>
    <row r="29" spans="1:6" ht="27" customHeight="1" x14ac:dyDescent="0.2">
      <c r="A29" s="107" t="s">
        <v>113</v>
      </c>
      <c r="B29" s="108">
        <f>SUM(B12:B28)</f>
        <v>36625.979999999989</v>
      </c>
      <c r="C29" s="168" t="str">
        <f>IF(SUBTOTAL(3,B12:B28)=SUBTOTAL(103,B12:B28),'Summary and sign-off'!$A$48,'Summary and sign-off'!$A$49)</f>
        <v>Check - there are no hidden rows with data</v>
      </c>
      <c r="D29" s="189" t="str">
        <f>IF('Summary and sign-off'!F55='Summary and sign-off'!F54,'Summary and sign-off'!A51,'Summary and sign-off'!A50)</f>
        <v>Check - each entry provides sufficient information</v>
      </c>
      <c r="E29" s="189"/>
      <c r="F29" s="46"/>
    </row>
    <row r="30" spans="1:6" s="172" customFormat="1" ht="19.5" customHeight="1" x14ac:dyDescent="0.2">
      <c r="A30" s="181" t="s">
        <v>262</v>
      </c>
      <c r="B30" s="170"/>
      <c r="C30" s="171"/>
      <c r="D30" s="171"/>
      <c r="E30" s="171"/>
      <c r="F30" s="62"/>
    </row>
    <row r="31" spans="1:6" s="172" customFormat="1" ht="19.5" customHeight="1" x14ac:dyDescent="0.2">
      <c r="A31" s="169"/>
      <c r="B31" s="170"/>
      <c r="C31" s="171"/>
      <c r="D31" s="171"/>
      <c r="E31" s="171"/>
      <c r="F31" s="62"/>
    </row>
    <row r="32" spans="1:6" ht="10.5" customHeight="1" x14ac:dyDescent="0.2">
      <c r="A32" s="27"/>
      <c r="B32" s="22"/>
      <c r="C32" s="27"/>
      <c r="D32" s="27"/>
      <c r="E32" s="27"/>
      <c r="F32" s="27"/>
    </row>
    <row r="33" spans="1:6" ht="24.75" customHeight="1" x14ac:dyDescent="0.2">
      <c r="A33" s="190" t="s">
        <v>114</v>
      </c>
      <c r="B33" s="190"/>
      <c r="C33" s="190"/>
      <c r="D33" s="190"/>
      <c r="E33" s="190"/>
      <c r="F33" s="47"/>
    </row>
    <row r="34" spans="1:6" ht="27" customHeight="1" x14ac:dyDescent="0.2">
      <c r="A34" s="35" t="s">
        <v>111</v>
      </c>
      <c r="B34" s="35" t="s">
        <v>56</v>
      </c>
      <c r="C34" s="35" t="s">
        <v>260</v>
      </c>
      <c r="D34" s="35" t="s">
        <v>261</v>
      </c>
      <c r="E34" s="35" t="s">
        <v>112</v>
      </c>
      <c r="F34" s="48"/>
    </row>
    <row r="35" spans="1:6" s="87" customFormat="1" ht="25.5" x14ac:dyDescent="0.2">
      <c r="A35" s="178" t="s">
        <v>174</v>
      </c>
      <c r="B35" s="158">
        <v>419.71</v>
      </c>
      <c r="C35" s="159" t="s">
        <v>175</v>
      </c>
      <c r="D35" s="159" t="s">
        <v>176</v>
      </c>
      <c r="E35" s="160" t="s">
        <v>177</v>
      </c>
      <c r="F35" s="1"/>
    </row>
    <row r="36" spans="1:6" s="87" customFormat="1" x14ac:dyDescent="0.2">
      <c r="A36" s="178">
        <v>43650</v>
      </c>
      <c r="B36" s="158">
        <v>61.74</v>
      </c>
      <c r="C36" s="159" t="s">
        <v>175</v>
      </c>
      <c r="D36" s="159" t="s">
        <v>178</v>
      </c>
      <c r="E36" s="160" t="s">
        <v>179</v>
      </c>
      <c r="F36" s="1"/>
    </row>
    <row r="37" spans="1:6" s="87" customFormat="1" x14ac:dyDescent="0.2">
      <c r="A37" s="178">
        <v>43650</v>
      </c>
      <c r="B37" s="158">
        <v>9.0399999999999991</v>
      </c>
      <c r="C37" s="159" t="s">
        <v>175</v>
      </c>
      <c r="D37" s="159" t="s">
        <v>180</v>
      </c>
      <c r="E37" s="160" t="s">
        <v>179</v>
      </c>
      <c r="F37" s="1"/>
    </row>
    <row r="38" spans="1:6" s="87" customFormat="1" x14ac:dyDescent="0.2">
      <c r="A38" s="178">
        <v>43650</v>
      </c>
      <c r="B38" s="158">
        <v>23.83</v>
      </c>
      <c r="C38" s="159" t="s">
        <v>175</v>
      </c>
      <c r="D38" s="159" t="s">
        <v>161</v>
      </c>
      <c r="E38" s="160" t="s">
        <v>179</v>
      </c>
      <c r="F38" s="1"/>
    </row>
    <row r="39" spans="1:6" s="87" customFormat="1" x14ac:dyDescent="0.2">
      <c r="A39" s="178">
        <v>43650</v>
      </c>
      <c r="B39" s="158">
        <v>32.17</v>
      </c>
      <c r="C39" s="159" t="s">
        <v>175</v>
      </c>
      <c r="D39" s="159" t="s">
        <v>181</v>
      </c>
      <c r="E39" s="160" t="s">
        <v>179</v>
      </c>
      <c r="F39" s="1"/>
    </row>
    <row r="40" spans="1:6" s="87" customFormat="1" ht="25.5" x14ac:dyDescent="0.2">
      <c r="A40" s="178">
        <v>43651</v>
      </c>
      <c r="B40" s="158">
        <v>185.79</v>
      </c>
      <c r="C40" s="159" t="s">
        <v>175</v>
      </c>
      <c r="D40" s="159" t="s">
        <v>182</v>
      </c>
      <c r="E40" s="160" t="s">
        <v>179</v>
      </c>
      <c r="F40" s="1"/>
    </row>
    <row r="41" spans="1:6" s="87" customFormat="1" x14ac:dyDescent="0.2">
      <c r="A41" s="178">
        <v>43651</v>
      </c>
      <c r="B41" s="158">
        <v>73.040000000000006</v>
      </c>
      <c r="C41" s="159" t="s">
        <v>175</v>
      </c>
      <c r="D41" s="159" t="s">
        <v>183</v>
      </c>
      <c r="E41" s="160" t="s">
        <v>184</v>
      </c>
      <c r="F41" s="1"/>
    </row>
    <row r="42" spans="1:6" s="87" customFormat="1" ht="25.5" x14ac:dyDescent="0.2">
      <c r="A42" s="178" t="s">
        <v>185</v>
      </c>
      <c r="B42" s="158">
        <v>422.7</v>
      </c>
      <c r="C42" s="159" t="s">
        <v>186</v>
      </c>
      <c r="D42" s="159" t="s">
        <v>176</v>
      </c>
      <c r="E42" s="160" t="s">
        <v>179</v>
      </c>
      <c r="F42" s="1"/>
    </row>
    <row r="43" spans="1:6" s="87" customFormat="1" ht="25.5" x14ac:dyDescent="0.2">
      <c r="A43" s="178" t="s">
        <v>185</v>
      </c>
      <c r="B43" s="158">
        <v>1011.5</v>
      </c>
      <c r="C43" s="159" t="s">
        <v>186</v>
      </c>
      <c r="D43" s="159" t="s">
        <v>159</v>
      </c>
      <c r="E43" s="160" t="s">
        <v>179</v>
      </c>
      <c r="F43" s="1"/>
    </row>
    <row r="44" spans="1:6" s="87" customFormat="1" ht="25.5" x14ac:dyDescent="0.2">
      <c r="A44" s="178">
        <v>43683</v>
      </c>
      <c r="B44" s="158">
        <v>137.16</v>
      </c>
      <c r="C44" s="159" t="s">
        <v>186</v>
      </c>
      <c r="D44" s="159" t="s">
        <v>187</v>
      </c>
      <c r="E44" s="160" t="s">
        <v>179</v>
      </c>
      <c r="F44" s="1"/>
    </row>
    <row r="45" spans="1:6" s="87" customFormat="1" ht="25.5" x14ac:dyDescent="0.2">
      <c r="A45" s="178">
        <v>43685</v>
      </c>
      <c r="B45" s="158">
        <v>145.22</v>
      </c>
      <c r="C45" s="159" t="s">
        <v>186</v>
      </c>
      <c r="D45" s="159" t="s">
        <v>188</v>
      </c>
      <c r="E45" s="160" t="s">
        <v>179</v>
      </c>
      <c r="F45" s="1"/>
    </row>
    <row r="46" spans="1:6" s="87" customFormat="1" ht="25.5" x14ac:dyDescent="0.2">
      <c r="A46" s="178">
        <v>43686</v>
      </c>
      <c r="B46" s="158">
        <v>90.91</v>
      </c>
      <c r="C46" s="159" t="s">
        <v>186</v>
      </c>
      <c r="D46" s="159" t="s">
        <v>188</v>
      </c>
      <c r="E46" s="160" t="s">
        <v>179</v>
      </c>
      <c r="F46" s="1"/>
    </row>
    <row r="47" spans="1:6" s="87" customFormat="1" ht="38.25" x14ac:dyDescent="0.2">
      <c r="A47" s="178" t="s">
        <v>189</v>
      </c>
      <c r="B47" s="158">
        <v>1095.43</v>
      </c>
      <c r="C47" s="159" t="s">
        <v>190</v>
      </c>
      <c r="D47" s="159" t="s">
        <v>176</v>
      </c>
      <c r="E47" s="160" t="s">
        <v>191</v>
      </c>
      <c r="F47" s="1"/>
    </row>
    <row r="48" spans="1:6" s="87" customFormat="1" ht="25.5" x14ac:dyDescent="0.2">
      <c r="A48" s="178" t="s">
        <v>192</v>
      </c>
      <c r="B48" s="158">
        <v>363.04</v>
      </c>
      <c r="C48" s="159" t="s">
        <v>193</v>
      </c>
      <c r="D48" s="159" t="s">
        <v>166</v>
      </c>
      <c r="E48" s="160" t="s">
        <v>179</v>
      </c>
      <c r="F48" s="1"/>
    </row>
    <row r="49" spans="1:6" s="87" customFormat="1" ht="25.5" x14ac:dyDescent="0.2">
      <c r="A49" s="178" t="s">
        <v>194</v>
      </c>
      <c r="B49" s="158">
        <v>368.27</v>
      </c>
      <c r="C49" s="159" t="s">
        <v>195</v>
      </c>
      <c r="D49" s="159" t="s">
        <v>196</v>
      </c>
      <c r="E49" s="160" t="s">
        <v>197</v>
      </c>
      <c r="F49" s="1"/>
    </row>
    <row r="50" spans="1:6" s="87" customFormat="1" ht="25.5" x14ac:dyDescent="0.2">
      <c r="A50" s="178">
        <v>43704</v>
      </c>
      <c r="B50" s="158">
        <v>207.47</v>
      </c>
      <c r="C50" s="159" t="s">
        <v>195</v>
      </c>
      <c r="D50" s="159" t="s">
        <v>198</v>
      </c>
      <c r="E50" s="160" t="s">
        <v>199</v>
      </c>
      <c r="F50" s="1"/>
    </row>
    <row r="51" spans="1:6" s="87" customFormat="1" ht="25.5" x14ac:dyDescent="0.2">
      <c r="A51" s="178">
        <v>43684</v>
      </c>
      <c r="B51" s="158">
        <v>60.26</v>
      </c>
      <c r="C51" s="159" t="s">
        <v>195</v>
      </c>
      <c r="D51" s="159" t="s">
        <v>200</v>
      </c>
      <c r="E51" s="160" t="s">
        <v>199</v>
      </c>
      <c r="F51" s="1"/>
    </row>
    <row r="52" spans="1:6" s="87" customFormat="1" ht="25.5" x14ac:dyDescent="0.2">
      <c r="A52" s="178">
        <v>43684</v>
      </c>
      <c r="B52" s="158">
        <v>58.26</v>
      </c>
      <c r="C52" s="159" t="s">
        <v>195</v>
      </c>
      <c r="D52" s="159" t="s">
        <v>201</v>
      </c>
      <c r="E52" s="160" t="s">
        <v>197</v>
      </c>
      <c r="F52" s="1"/>
    </row>
    <row r="53" spans="1:6" s="87" customFormat="1" ht="25.5" x14ac:dyDescent="0.2">
      <c r="A53" s="178">
        <v>43705</v>
      </c>
      <c r="B53" s="158">
        <v>30.43</v>
      </c>
      <c r="C53" s="159" t="s">
        <v>195</v>
      </c>
      <c r="D53" s="159" t="s">
        <v>201</v>
      </c>
      <c r="E53" s="160" t="s">
        <v>197</v>
      </c>
      <c r="F53" s="1"/>
    </row>
    <row r="54" spans="1:6" s="87" customFormat="1" ht="25.5" x14ac:dyDescent="0.2">
      <c r="A54" s="178">
        <v>43706</v>
      </c>
      <c r="B54" s="158">
        <v>17.100000000000001</v>
      </c>
      <c r="C54" s="159" t="s">
        <v>195</v>
      </c>
      <c r="D54" s="159" t="s">
        <v>202</v>
      </c>
      <c r="E54" s="160" t="s">
        <v>197</v>
      </c>
      <c r="F54" s="1"/>
    </row>
    <row r="55" spans="1:6" s="87" customFormat="1" ht="25.5" x14ac:dyDescent="0.2">
      <c r="A55" s="178">
        <v>43706</v>
      </c>
      <c r="B55" s="158">
        <v>50.87</v>
      </c>
      <c r="C55" s="159" t="s">
        <v>195</v>
      </c>
      <c r="D55" s="159" t="s">
        <v>203</v>
      </c>
      <c r="E55" s="160" t="s">
        <v>197</v>
      </c>
      <c r="F55" s="1"/>
    </row>
    <row r="56" spans="1:6" s="87" customFormat="1" ht="25.5" x14ac:dyDescent="0.2">
      <c r="A56" s="178" t="s">
        <v>204</v>
      </c>
      <c r="B56" s="158">
        <v>190.43</v>
      </c>
      <c r="C56" s="159" t="s">
        <v>205</v>
      </c>
      <c r="D56" s="159" t="s">
        <v>206</v>
      </c>
      <c r="E56" s="160" t="s">
        <v>179</v>
      </c>
      <c r="F56" s="1"/>
    </row>
    <row r="57" spans="1:6" s="87" customFormat="1" ht="38.25" x14ac:dyDescent="0.2">
      <c r="A57" s="178">
        <v>43706</v>
      </c>
      <c r="B57" s="158">
        <v>76.959999999999994</v>
      </c>
      <c r="C57" s="159" t="s">
        <v>205</v>
      </c>
      <c r="D57" s="159" t="s">
        <v>207</v>
      </c>
      <c r="E57" s="160" t="s">
        <v>179</v>
      </c>
      <c r="F57" s="1"/>
    </row>
    <row r="58" spans="1:6" s="87" customFormat="1" ht="25.5" x14ac:dyDescent="0.2">
      <c r="A58" s="178">
        <v>43707</v>
      </c>
      <c r="B58" s="158">
        <v>20</v>
      </c>
      <c r="C58" s="159" t="s">
        <v>205</v>
      </c>
      <c r="D58" s="159" t="s">
        <v>180</v>
      </c>
      <c r="E58" s="160" t="s">
        <v>179</v>
      </c>
      <c r="F58" s="1"/>
    </row>
    <row r="59" spans="1:6" s="87" customFormat="1" ht="38.25" x14ac:dyDescent="0.2">
      <c r="A59" s="178">
        <v>43707</v>
      </c>
      <c r="B59" s="158">
        <v>82.46</v>
      </c>
      <c r="C59" s="159" t="s">
        <v>205</v>
      </c>
      <c r="D59" s="159" t="s">
        <v>208</v>
      </c>
      <c r="E59" s="160" t="s">
        <v>179</v>
      </c>
      <c r="F59" s="1"/>
    </row>
    <row r="60" spans="1:6" s="87" customFormat="1" ht="38.25" x14ac:dyDescent="0.2">
      <c r="A60" s="178">
        <v>43707</v>
      </c>
      <c r="B60" s="158">
        <v>38.26</v>
      </c>
      <c r="C60" s="159" t="s">
        <v>205</v>
      </c>
      <c r="D60" s="159" t="s">
        <v>209</v>
      </c>
      <c r="E60" s="160" t="s">
        <v>151</v>
      </c>
      <c r="F60" s="1"/>
    </row>
    <row r="61" spans="1:6" s="87" customFormat="1" ht="25.5" x14ac:dyDescent="0.2">
      <c r="A61" s="178">
        <v>43756</v>
      </c>
      <c r="B61" s="158">
        <v>714.06</v>
      </c>
      <c r="C61" s="159" t="s">
        <v>210</v>
      </c>
      <c r="D61" s="159" t="s">
        <v>176</v>
      </c>
      <c r="E61" s="160" t="s">
        <v>177</v>
      </c>
      <c r="F61" s="1"/>
    </row>
    <row r="62" spans="1:6" s="87" customFormat="1" x14ac:dyDescent="0.2">
      <c r="A62" s="178">
        <v>43756</v>
      </c>
      <c r="B62" s="158">
        <v>61.74</v>
      </c>
      <c r="C62" s="159" t="s">
        <v>210</v>
      </c>
      <c r="D62" s="159" t="s">
        <v>178</v>
      </c>
      <c r="E62" s="160" t="s">
        <v>179</v>
      </c>
      <c r="F62" s="1"/>
    </row>
    <row r="63" spans="1:6" s="87" customFormat="1" x14ac:dyDescent="0.2">
      <c r="A63" s="178">
        <v>43756</v>
      </c>
      <c r="B63" s="158">
        <v>14.09</v>
      </c>
      <c r="C63" s="159" t="s">
        <v>210</v>
      </c>
      <c r="D63" s="159" t="s">
        <v>180</v>
      </c>
      <c r="E63" s="160" t="s">
        <v>179</v>
      </c>
      <c r="F63" s="1"/>
    </row>
    <row r="64" spans="1:6" s="87" customFormat="1" x14ac:dyDescent="0.2">
      <c r="A64" s="178">
        <v>43756</v>
      </c>
      <c r="B64" s="158">
        <v>44</v>
      </c>
      <c r="C64" s="159" t="s">
        <v>210</v>
      </c>
      <c r="D64" s="159" t="s">
        <v>183</v>
      </c>
      <c r="E64" s="160" t="s">
        <v>179</v>
      </c>
      <c r="F64" s="1"/>
    </row>
    <row r="65" spans="1:6" s="87" customFormat="1" ht="25.5" x14ac:dyDescent="0.2">
      <c r="A65" s="178">
        <v>43756</v>
      </c>
      <c r="B65" s="158">
        <v>39.130000000000003</v>
      </c>
      <c r="C65" s="159" t="s">
        <v>210</v>
      </c>
      <c r="D65" s="159" t="s">
        <v>232</v>
      </c>
      <c r="E65" s="160" t="s">
        <v>151</v>
      </c>
      <c r="F65" s="1"/>
    </row>
    <row r="66" spans="1:6" s="87" customFormat="1" ht="25.5" x14ac:dyDescent="0.2">
      <c r="A66" s="178" t="s">
        <v>233</v>
      </c>
      <c r="B66" s="158">
        <v>417.71</v>
      </c>
      <c r="C66" s="159" t="s">
        <v>234</v>
      </c>
      <c r="D66" s="159" t="s">
        <v>176</v>
      </c>
      <c r="E66" s="160" t="s">
        <v>177</v>
      </c>
      <c r="F66" s="1"/>
    </row>
    <row r="67" spans="1:6" s="87" customFormat="1" ht="25.5" x14ac:dyDescent="0.2">
      <c r="A67" s="178" t="s">
        <v>233</v>
      </c>
      <c r="B67" s="158">
        <v>128.47999999999999</v>
      </c>
      <c r="C67" s="159" t="s">
        <v>234</v>
      </c>
      <c r="D67" s="159" t="s">
        <v>178</v>
      </c>
      <c r="E67" s="160" t="s">
        <v>179</v>
      </c>
      <c r="F67" s="1"/>
    </row>
    <row r="68" spans="1:6" s="87" customFormat="1" ht="25.5" x14ac:dyDescent="0.2">
      <c r="A68" s="178">
        <v>43801</v>
      </c>
      <c r="B68" s="158">
        <v>67.569999999999993</v>
      </c>
      <c r="C68" s="159" t="s">
        <v>234</v>
      </c>
      <c r="D68" s="159" t="s">
        <v>183</v>
      </c>
      <c r="E68" s="160" t="s">
        <v>179</v>
      </c>
      <c r="F68" s="1"/>
    </row>
    <row r="69" spans="1:6" s="87" customFormat="1" ht="25.5" x14ac:dyDescent="0.2">
      <c r="A69" s="178">
        <v>43801</v>
      </c>
      <c r="B69" s="158">
        <v>52.87</v>
      </c>
      <c r="C69" s="159" t="s">
        <v>234</v>
      </c>
      <c r="D69" s="159" t="s">
        <v>235</v>
      </c>
      <c r="E69" s="160" t="s">
        <v>179</v>
      </c>
      <c r="F69" s="1"/>
    </row>
    <row r="70" spans="1:6" s="87" customFormat="1" ht="25.5" x14ac:dyDescent="0.2">
      <c r="A70" s="178">
        <v>43802</v>
      </c>
      <c r="B70" s="158">
        <v>15.65</v>
      </c>
      <c r="C70" s="159" t="s">
        <v>234</v>
      </c>
      <c r="D70" s="159" t="s">
        <v>183</v>
      </c>
      <c r="E70" s="160" t="s">
        <v>179</v>
      </c>
      <c r="F70" s="1"/>
    </row>
    <row r="71" spans="1:6" s="87" customFormat="1" ht="25.5" x14ac:dyDescent="0.2">
      <c r="A71" s="178">
        <v>43802</v>
      </c>
      <c r="B71" s="158">
        <v>20.82</v>
      </c>
      <c r="C71" s="159" t="s">
        <v>234</v>
      </c>
      <c r="D71" s="159" t="s">
        <v>180</v>
      </c>
      <c r="E71" s="160" t="s">
        <v>179</v>
      </c>
      <c r="F71" s="1"/>
    </row>
    <row r="72" spans="1:6" s="87" customFormat="1" ht="25.5" x14ac:dyDescent="0.2">
      <c r="A72" s="178">
        <v>43802</v>
      </c>
      <c r="B72" s="158">
        <v>729.08</v>
      </c>
      <c r="C72" s="159" t="s">
        <v>234</v>
      </c>
      <c r="D72" s="159" t="s">
        <v>166</v>
      </c>
      <c r="E72" s="160" t="s">
        <v>179</v>
      </c>
      <c r="F72" s="1"/>
    </row>
    <row r="73" spans="1:6" s="87" customFormat="1" ht="38.25" x14ac:dyDescent="0.2">
      <c r="A73" s="178">
        <v>43802</v>
      </c>
      <c r="B73" s="158">
        <v>43.62</v>
      </c>
      <c r="C73" s="159" t="s">
        <v>236</v>
      </c>
      <c r="D73" s="159" t="s">
        <v>209</v>
      </c>
      <c r="E73" s="160" t="s">
        <v>151</v>
      </c>
      <c r="F73" s="1"/>
    </row>
    <row r="74" spans="1:6" s="87" customFormat="1" ht="25.5" x14ac:dyDescent="0.2">
      <c r="A74" s="178">
        <v>43908</v>
      </c>
      <c r="B74" s="158">
        <v>25.85</v>
      </c>
      <c r="C74" s="159" t="s">
        <v>270</v>
      </c>
      <c r="D74" s="159" t="s">
        <v>265</v>
      </c>
      <c r="E74" s="160" t="s">
        <v>151</v>
      </c>
      <c r="F74" s="1"/>
    </row>
    <row r="75" spans="1:6" s="87" customFormat="1" hidden="1" x14ac:dyDescent="0.2">
      <c r="A75" s="147"/>
      <c r="B75" s="148"/>
      <c r="C75" s="149"/>
      <c r="D75" s="149"/>
      <c r="E75" s="150"/>
      <c r="F75" s="1"/>
    </row>
    <row r="76" spans="1:6" ht="29.25" customHeight="1" x14ac:dyDescent="0.2">
      <c r="A76" s="107" t="s">
        <v>115</v>
      </c>
      <c r="B76" s="108">
        <f>SUM(B35:B75)</f>
        <v>7646.7199999999993</v>
      </c>
      <c r="C76" s="168" t="str">
        <f>IF(SUBTOTAL(3,B35:B75)=SUBTOTAL(103,B35:B75),'Summary and sign-off'!$A$48,'Summary and sign-off'!$A$49)</f>
        <v>Check - there are no hidden rows with data</v>
      </c>
      <c r="D76" s="189" t="str">
        <f>IF('Summary and sign-off'!F56='Summary and sign-off'!F54,'Summary and sign-off'!A51,'Summary and sign-off'!A50)</f>
        <v>Check - each entry provides sufficient information</v>
      </c>
      <c r="E76" s="189"/>
      <c r="F76" s="46"/>
    </row>
    <row r="77" spans="1:6" ht="10.5" customHeight="1" x14ac:dyDescent="0.2">
      <c r="A77" s="27"/>
      <c r="B77" s="22"/>
      <c r="C77" s="27"/>
      <c r="D77" s="27"/>
      <c r="E77" s="27"/>
      <c r="F77" s="27"/>
    </row>
    <row r="78" spans="1:6" ht="24.75" customHeight="1" x14ac:dyDescent="0.2">
      <c r="A78" s="190" t="s">
        <v>116</v>
      </c>
      <c r="B78" s="190"/>
      <c r="C78" s="190"/>
      <c r="D78" s="190"/>
      <c r="E78" s="190"/>
      <c r="F78" s="46"/>
    </row>
    <row r="79" spans="1:6" ht="27" customHeight="1" x14ac:dyDescent="0.2">
      <c r="A79" s="35" t="s">
        <v>111</v>
      </c>
      <c r="B79" s="35" t="s">
        <v>56</v>
      </c>
      <c r="C79" s="35" t="s">
        <v>260</v>
      </c>
      <c r="D79" s="35" t="s">
        <v>261</v>
      </c>
      <c r="E79" s="35" t="s">
        <v>112</v>
      </c>
      <c r="F79" s="49"/>
    </row>
    <row r="80" spans="1:6" s="87" customFormat="1" hidden="1" x14ac:dyDescent="0.2">
      <c r="A80" s="133"/>
      <c r="B80" s="134"/>
      <c r="C80" s="135"/>
      <c r="D80" s="135"/>
      <c r="E80" s="136"/>
      <c r="F80" s="1"/>
    </row>
    <row r="81" spans="1:6" s="87" customFormat="1" ht="19.5" customHeight="1" x14ac:dyDescent="0.2">
      <c r="A81" s="157">
        <v>43720</v>
      </c>
      <c r="B81" s="158">
        <v>4.3499999999999996</v>
      </c>
      <c r="C81" s="159" t="s">
        <v>211</v>
      </c>
      <c r="D81" s="159" t="s">
        <v>183</v>
      </c>
      <c r="E81" s="160" t="s">
        <v>151</v>
      </c>
      <c r="F81" s="1"/>
    </row>
    <row r="82" spans="1:6" s="87" customFormat="1" ht="19.5" customHeight="1" x14ac:dyDescent="0.2">
      <c r="A82" s="157">
        <v>43882</v>
      </c>
      <c r="B82" s="158">
        <v>9.57</v>
      </c>
      <c r="C82" s="159" t="s">
        <v>237</v>
      </c>
      <c r="D82" s="159" t="s">
        <v>238</v>
      </c>
      <c r="E82" s="160" t="s">
        <v>151</v>
      </c>
      <c r="F82" s="1"/>
    </row>
    <row r="83" spans="1:6" s="87" customFormat="1" ht="19.5" customHeight="1" x14ac:dyDescent="0.2">
      <c r="A83" s="157">
        <v>43985</v>
      </c>
      <c r="B83" s="158">
        <v>19.649999999999999</v>
      </c>
      <c r="C83" s="159" t="s">
        <v>279</v>
      </c>
      <c r="D83" s="159" t="s">
        <v>183</v>
      </c>
      <c r="E83" s="160" t="s">
        <v>151</v>
      </c>
      <c r="F83" s="1"/>
    </row>
    <row r="84" spans="1:6" s="87" customFormat="1" hidden="1" x14ac:dyDescent="0.2">
      <c r="A84" s="133"/>
      <c r="B84" s="134"/>
      <c r="C84" s="135"/>
      <c r="D84" s="135"/>
      <c r="E84" s="136"/>
      <c r="F84" s="1"/>
    </row>
    <row r="85" spans="1:6" ht="19.5" customHeight="1" x14ac:dyDescent="0.2">
      <c r="A85" s="107" t="s">
        <v>117</v>
      </c>
      <c r="B85" s="108">
        <f>SUM(B80:B84)</f>
        <v>33.57</v>
      </c>
      <c r="C85" s="168" t="str">
        <f>IF(SUBTOTAL(3,B80:B84)=SUBTOTAL(103,B80:B84),'Summary and sign-off'!$A$48,'Summary and sign-off'!$A$49)</f>
        <v>Check - there are no hidden rows with data</v>
      </c>
      <c r="D85" s="189" t="str">
        <f>IF('Summary and sign-off'!F57='Summary and sign-off'!F54,'Summary and sign-off'!A51,'Summary and sign-off'!A50)</f>
        <v>Check - each entry provides sufficient information</v>
      </c>
      <c r="E85" s="189"/>
      <c r="F85" s="46"/>
    </row>
    <row r="86" spans="1:6" ht="10.5" customHeight="1" x14ac:dyDescent="0.2">
      <c r="A86" s="27"/>
      <c r="B86" s="92"/>
      <c r="C86" s="22"/>
      <c r="D86" s="27"/>
      <c r="E86" s="27"/>
      <c r="F86" s="27"/>
    </row>
    <row r="87" spans="1:6" ht="34.5" customHeight="1" x14ac:dyDescent="0.2">
      <c r="A87" s="50" t="s">
        <v>118</v>
      </c>
      <c r="B87" s="93">
        <f>B29+B76+B85</f>
        <v>44306.26999999999</v>
      </c>
      <c r="C87" s="51"/>
      <c r="D87" s="51"/>
      <c r="E87" s="51"/>
      <c r="F87" s="26"/>
    </row>
    <row r="88" spans="1:6" x14ac:dyDescent="0.2">
      <c r="A88" s="27"/>
      <c r="B88" s="22"/>
      <c r="C88" s="27"/>
      <c r="D88" s="27"/>
      <c r="E88" s="27"/>
      <c r="F88" s="27"/>
    </row>
    <row r="89" spans="1:6" x14ac:dyDescent="0.2">
      <c r="A89" s="52" t="s">
        <v>67</v>
      </c>
      <c r="B89" s="25"/>
      <c r="C89" s="26"/>
      <c r="D89" s="26"/>
      <c r="E89" s="26"/>
      <c r="F89" s="27"/>
    </row>
    <row r="90" spans="1:6" ht="12.6" customHeight="1" x14ac:dyDescent="0.2">
      <c r="A90" s="23" t="s">
        <v>119</v>
      </c>
      <c r="B90" s="53"/>
      <c r="C90" s="53"/>
      <c r="D90" s="32"/>
      <c r="E90" s="32"/>
      <c r="F90" s="27"/>
    </row>
    <row r="91" spans="1:6" ht="12.95" customHeight="1" x14ac:dyDescent="0.2">
      <c r="A91" s="31" t="s">
        <v>120</v>
      </c>
      <c r="B91" s="27"/>
      <c r="C91" s="32"/>
      <c r="D91" s="27"/>
      <c r="E91" s="32"/>
      <c r="F91" s="27"/>
    </row>
    <row r="92" spans="1:6" x14ac:dyDescent="0.2">
      <c r="A92" s="31" t="s">
        <v>121</v>
      </c>
      <c r="B92" s="32"/>
      <c r="C92" s="32"/>
      <c r="D92" s="32"/>
      <c r="E92" s="54"/>
      <c r="F92" s="46"/>
    </row>
    <row r="93" spans="1:6" x14ac:dyDescent="0.2">
      <c r="A93" s="23" t="s">
        <v>73</v>
      </c>
      <c r="B93" s="25"/>
      <c r="C93" s="26"/>
      <c r="D93" s="26"/>
      <c r="E93" s="26"/>
      <c r="F93" s="27"/>
    </row>
    <row r="94" spans="1:6" ht="12.95" customHeight="1" x14ac:dyDescent="0.2">
      <c r="A94" s="31" t="s">
        <v>122</v>
      </c>
      <c r="B94" s="27"/>
      <c r="C94" s="32"/>
      <c r="D94" s="27"/>
      <c r="E94" s="32"/>
      <c r="F94" s="27"/>
    </row>
    <row r="95" spans="1:6" x14ac:dyDescent="0.2">
      <c r="A95" s="31" t="s">
        <v>123</v>
      </c>
      <c r="B95" s="32"/>
      <c r="C95" s="32"/>
      <c r="D95" s="32"/>
      <c r="E95" s="54"/>
      <c r="F95" s="46"/>
    </row>
    <row r="96" spans="1:6" x14ac:dyDescent="0.2">
      <c r="A96" s="36" t="s">
        <v>124</v>
      </c>
      <c r="B96" s="36"/>
      <c r="C96" s="36"/>
      <c r="D96" s="36"/>
      <c r="E96" s="54"/>
      <c r="F96" s="46"/>
    </row>
    <row r="97" spans="1:6" x14ac:dyDescent="0.2">
      <c r="A97" s="40"/>
      <c r="B97" s="27"/>
      <c r="C97" s="27"/>
      <c r="D97" s="27"/>
      <c r="E97" s="46"/>
      <c r="F97" s="46"/>
    </row>
    <row r="98" spans="1:6" hidden="1" x14ac:dyDescent="0.2">
      <c r="A98" s="40"/>
      <c r="B98" s="27"/>
      <c r="C98" s="27"/>
      <c r="D98" s="27"/>
      <c r="E98" s="46"/>
      <c r="F98" s="46"/>
    </row>
    <row r="99" spans="1:6" hidden="1" x14ac:dyDescent="0.2"/>
    <row r="100" spans="1:6" hidden="1" x14ac:dyDescent="0.2"/>
    <row r="101" spans="1:6" hidden="1" x14ac:dyDescent="0.2"/>
    <row r="102" spans="1:6" hidden="1" x14ac:dyDescent="0.2"/>
    <row r="103" spans="1:6" ht="12.75" hidden="1" customHeight="1" x14ac:dyDescent="0.2"/>
    <row r="104" spans="1:6" hidden="1" x14ac:dyDescent="0.2"/>
    <row r="105" spans="1:6" hidden="1" x14ac:dyDescent="0.2"/>
    <row r="106" spans="1:6" hidden="1" x14ac:dyDescent="0.2">
      <c r="A106" s="55"/>
      <c r="B106" s="46"/>
      <c r="C106" s="46"/>
      <c r="D106" s="46"/>
      <c r="E106" s="46"/>
      <c r="F106" s="46"/>
    </row>
    <row r="107" spans="1:6" hidden="1" x14ac:dyDescent="0.2">
      <c r="A107" s="55"/>
      <c r="B107" s="46"/>
      <c r="C107" s="46"/>
      <c r="D107" s="46"/>
      <c r="E107" s="46"/>
      <c r="F107" s="46"/>
    </row>
    <row r="108" spans="1:6" hidden="1" x14ac:dyDescent="0.2">
      <c r="A108" s="55"/>
      <c r="B108" s="46"/>
      <c r="C108" s="46"/>
      <c r="D108" s="46"/>
      <c r="E108" s="46"/>
      <c r="F108" s="46"/>
    </row>
    <row r="109" spans="1:6" hidden="1" x14ac:dyDescent="0.2">
      <c r="A109" s="55"/>
      <c r="B109" s="46"/>
      <c r="C109" s="46"/>
      <c r="D109" s="46"/>
      <c r="E109" s="46"/>
      <c r="F109" s="46"/>
    </row>
    <row r="110" spans="1:6" hidden="1" x14ac:dyDescent="0.2">
      <c r="A110" s="55"/>
      <c r="B110" s="46"/>
      <c r="C110" s="46"/>
      <c r="D110" s="46"/>
      <c r="E110" s="46"/>
      <c r="F110" s="46"/>
    </row>
    <row r="111" spans="1:6" hidden="1" x14ac:dyDescent="0.2"/>
    <row r="112" spans="1:6" hidden="1" x14ac:dyDescent="0.2"/>
    <row r="113" hidden="1" x14ac:dyDescent="0.2"/>
    <row r="114" hidden="1" x14ac:dyDescent="0.2"/>
    <row r="115" hidden="1" x14ac:dyDescent="0.2"/>
    <row r="116" hidden="1" x14ac:dyDescent="0.2"/>
    <row r="117" hidden="1" x14ac:dyDescent="0.2"/>
    <row r="118" hidden="1"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sheetData>
  <sheetProtection formatCells="0" formatRows="0" insertColumns="0" insertRows="0" deleteRows="0"/>
  <mergeCells count="15">
    <mergeCell ref="B7:E7"/>
    <mergeCell ref="B5:E5"/>
    <mergeCell ref="D85:E85"/>
    <mergeCell ref="A1:E1"/>
    <mergeCell ref="A33:E33"/>
    <mergeCell ref="A78:E78"/>
    <mergeCell ref="B2:E2"/>
    <mergeCell ref="B3:E3"/>
    <mergeCell ref="B4:E4"/>
    <mergeCell ref="A8:E8"/>
    <mergeCell ref="A9:E9"/>
    <mergeCell ref="B6:E6"/>
    <mergeCell ref="D29:E29"/>
    <mergeCell ref="D76:E7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28 A80 A84 A7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79 A34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5:A74 A81:A83 A13:A2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98"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B35:B75 B80:B84 B28 B12:B26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zoomScaleNormal="100" workbookViewId="0">
      <selection activeCell="E22" sqref="E22"/>
    </sheetView>
  </sheetViews>
  <sheetFormatPr defaultColWidth="0" defaultRowHeight="12.75" zeroHeight="1" x14ac:dyDescent="0.2"/>
  <cols>
    <col min="1" max="1" width="35.7109375" style="16" customWidth="1"/>
    <col min="2" max="2" width="21" style="16" customWidth="1"/>
    <col min="3" max="3" width="62.5703125" style="16" bestFit="1" customWidth="1"/>
    <col min="4" max="4" width="32.28515625"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85" t="s">
        <v>103</v>
      </c>
      <c r="B1" s="185"/>
      <c r="C1" s="185"/>
      <c r="D1" s="185"/>
      <c r="E1" s="185"/>
      <c r="F1" s="38"/>
    </row>
    <row r="2" spans="1:6" ht="21" customHeight="1" x14ac:dyDescent="0.2">
      <c r="A2" s="4" t="s">
        <v>51</v>
      </c>
      <c r="B2" s="188" t="str">
        <f>'Summary and sign-off'!B2:F2</f>
        <v>Education New Zealand</v>
      </c>
      <c r="C2" s="188"/>
      <c r="D2" s="188"/>
      <c r="E2" s="188"/>
      <c r="F2" s="38"/>
    </row>
    <row r="3" spans="1:6" ht="21" customHeight="1" x14ac:dyDescent="0.2">
      <c r="A3" s="4" t="s">
        <v>104</v>
      </c>
      <c r="B3" s="188" t="str">
        <f>'Summary and sign-off'!B3:F3</f>
        <v>Grant McPherson</v>
      </c>
      <c r="C3" s="188"/>
      <c r="D3" s="188"/>
      <c r="E3" s="188"/>
      <c r="F3" s="38"/>
    </row>
    <row r="4" spans="1:6" ht="21" customHeight="1" x14ac:dyDescent="0.2">
      <c r="A4" s="4" t="s">
        <v>105</v>
      </c>
      <c r="B4" s="188">
        <f>'Summary and sign-off'!B4:F4</f>
        <v>43647</v>
      </c>
      <c r="C4" s="188"/>
      <c r="D4" s="188"/>
      <c r="E4" s="188"/>
      <c r="F4" s="38"/>
    </row>
    <row r="5" spans="1:6" ht="21" customHeight="1" x14ac:dyDescent="0.2">
      <c r="A5" s="4" t="s">
        <v>106</v>
      </c>
      <c r="B5" s="188">
        <f>'Summary and sign-off'!B5:F5</f>
        <v>44012</v>
      </c>
      <c r="C5" s="188"/>
      <c r="D5" s="188"/>
      <c r="E5" s="188"/>
      <c r="F5" s="38"/>
    </row>
    <row r="6" spans="1:6" ht="21" customHeight="1" x14ac:dyDescent="0.2">
      <c r="A6" s="4" t="s">
        <v>107</v>
      </c>
      <c r="B6" s="183" t="s">
        <v>75</v>
      </c>
      <c r="C6" s="183"/>
      <c r="D6" s="183"/>
      <c r="E6" s="183"/>
      <c r="F6" s="38"/>
    </row>
    <row r="7" spans="1:6" ht="21" customHeight="1" x14ac:dyDescent="0.2">
      <c r="A7" s="4" t="s">
        <v>52</v>
      </c>
      <c r="B7" s="183" t="s">
        <v>77</v>
      </c>
      <c r="C7" s="183"/>
      <c r="D7" s="183"/>
      <c r="E7" s="183"/>
      <c r="F7" s="38"/>
    </row>
    <row r="8" spans="1:6" ht="35.25" customHeight="1" x14ac:dyDescent="0.25">
      <c r="A8" s="198" t="s">
        <v>263</v>
      </c>
      <c r="B8" s="198"/>
      <c r="C8" s="199"/>
      <c r="D8" s="199"/>
      <c r="E8" s="199"/>
      <c r="F8" s="42"/>
    </row>
    <row r="9" spans="1:6" ht="35.25" customHeight="1" x14ac:dyDescent="0.25">
      <c r="A9" s="196" t="s">
        <v>125</v>
      </c>
      <c r="B9" s="197"/>
      <c r="C9" s="197"/>
      <c r="D9" s="197"/>
      <c r="E9" s="197"/>
      <c r="F9" s="42"/>
    </row>
    <row r="10" spans="1:6" ht="27" customHeight="1" x14ac:dyDescent="0.2">
      <c r="A10" s="35" t="s">
        <v>126</v>
      </c>
      <c r="B10" s="35" t="s">
        <v>56</v>
      </c>
      <c r="C10" s="35" t="s">
        <v>271</v>
      </c>
      <c r="D10" s="35" t="s">
        <v>261</v>
      </c>
      <c r="E10" s="35" t="s">
        <v>112</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177" customFormat="1" x14ac:dyDescent="0.2">
      <c r="A13" s="173" t="s">
        <v>239</v>
      </c>
      <c r="B13" s="173"/>
      <c r="C13" s="174"/>
      <c r="D13" s="174"/>
      <c r="E13" s="175"/>
      <c r="F13" s="176"/>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61"/>
      <c r="B16" s="158"/>
      <c r="C16" s="162"/>
      <c r="D16" s="162"/>
      <c r="E16" s="163"/>
      <c r="F16" s="2"/>
    </row>
    <row r="17" spans="1:6" s="87" customFormat="1" x14ac:dyDescent="0.2">
      <c r="A17" s="161"/>
      <c r="B17" s="158"/>
      <c r="C17" s="162"/>
      <c r="D17" s="162"/>
      <c r="E17" s="163"/>
      <c r="F17" s="2"/>
    </row>
    <row r="18" spans="1:6" s="87" customFormat="1" ht="11.25" hidden="1" customHeight="1" x14ac:dyDescent="0.2">
      <c r="A18" s="137"/>
      <c r="B18" s="134"/>
      <c r="C18" s="138"/>
      <c r="D18" s="138"/>
      <c r="E18" s="139"/>
      <c r="F18" s="2"/>
    </row>
    <row r="19" spans="1:6" ht="34.5" customHeight="1" x14ac:dyDescent="0.2">
      <c r="A19" s="88" t="s">
        <v>127</v>
      </c>
      <c r="B19" s="97">
        <f>SUM(B11:B18)</f>
        <v>0</v>
      </c>
      <c r="C19" s="106" t="str">
        <f>IF(SUBTOTAL(3,B11:B18)=SUBTOTAL(103,B11:B18),'Summary and sign-off'!$A$48,'Summary and sign-off'!$A$49)</f>
        <v>Check - there are no hidden rows with data</v>
      </c>
      <c r="D19" s="189" t="str">
        <f>IF('Summary and sign-off'!F58='Summary and sign-off'!F54,'Summary and sign-off'!A51,'Summary and sign-off'!A50)</f>
        <v>Check - each entry provides sufficient information</v>
      </c>
      <c r="E19" s="189"/>
      <c r="F19" s="2"/>
    </row>
    <row r="20" spans="1:6" x14ac:dyDescent="0.2">
      <c r="A20" s="21"/>
      <c r="B20" s="20"/>
      <c r="C20" s="20"/>
      <c r="D20" s="20"/>
      <c r="E20" s="20"/>
      <c r="F20" s="38"/>
    </row>
    <row r="21" spans="1:6" x14ac:dyDescent="0.2">
      <c r="A21" s="21" t="s">
        <v>67</v>
      </c>
      <c r="B21" s="22"/>
      <c r="C21" s="27"/>
      <c r="D21" s="20"/>
      <c r="E21" s="20"/>
      <c r="F21" s="38"/>
    </row>
    <row r="22" spans="1:6" ht="12.75" customHeight="1" x14ac:dyDescent="0.2">
      <c r="A22" s="23" t="s">
        <v>128</v>
      </c>
      <c r="B22" s="23"/>
      <c r="C22" s="23"/>
      <c r="D22" s="23"/>
      <c r="E22" s="23"/>
      <c r="F22" s="38"/>
    </row>
    <row r="23" spans="1:6" x14ac:dyDescent="0.2">
      <c r="A23" s="23" t="s">
        <v>129</v>
      </c>
      <c r="B23" s="31"/>
      <c r="C23" s="43"/>
      <c r="D23" s="44"/>
      <c r="E23" s="44"/>
      <c r="F23" s="38"/>
    </row>
    <row r="24" spans="1:6" x14ac:dyDescent="0.2">
      <c r="A24" s="23" t="s">
        <v>73</v>
      </c>
      <c r="B24" s="25"/>
      <c r="C24" s="26"/>
      <c r="D24" s="26"/>
      <c r="E24" s="26"/>
      <c r="F24" s="27"/>
    </row>
    <row r="25" spans="1:6" x14ac:dyDescent="0.2">
      <c r="A25" s="31" t="s">
        <v>130</v>
      </c>
      <c r="B25" s="31"/>
      <c r="C25" s="43"/>
      <c r="D25" s="43"/>
      <c r="E25" s="43"/>
      <c r="F25" s="38"/>
    </row>
    <row r="26" spans="1:6" ht="12.75" customHeight="1" x14ac:dyDescent="0.2">
      <c r="A26" s="31" t="s">
        <v>131</v>
      </c>
      <c r="B26" s="31"/>
      <c r="C26" s="45"/>
      <c r="D26" s="45"/>
      <c r="E26" s="33"/>
      <c r="F26" s="38"/>
    </row>
    <row r="27" spans="1:6" x14ac:dyDescent="0.2">
      <c r="A27" s="20"/>
      <c r="B27" s="20"/>
      <c r="C27" s="20"/>
      <c r="D27" s="20"/>
      <c r="E27" s="20"/>
      <c r="F27" s="38"/>
    </row>
    <row r="28" spans="1:6" hidden="1" x14ac:dyDescent="0.2"/>
    <row r="29" spans="1:6" hidden="1" x14ac:dyDescent="0.2"/>
    <row r="30" spans="1:6" hidden="1" x14ac:dyDescent="0.2"/>
    <row r="31" spans="1:6" hidden="1" x14ac:dyDescent="0.2"/>
    <row r="32" spans="1:6"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x14ac:dyDescent="0.2"/>
    <row r="48" x14ac:dyDescent="0.2"/>
    <row r="49" x14ac:dyDescent="0.2"/>
    <row r="50" x14ac:dyDescent="0.2"/>
    <row r="51" x14ac:dyDescent="0.2"/>
    <row r="52" x14ac:dyDescent="0.2"/>
  </sheetData>
  <sheetProtection formatCells="0" insertRows="0" deleteRows="0"/>
  <mergeCells count="10">
    <mergeCell ref="D19:E19"/>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8"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7 A14 A15 A16"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61"/>
  <sheetViews>
    <sheetView topLeftCell="A16" zoomScaleNormal="100" workbookViewId="0">
      <selection activeCell="E39" sqref="E39"/>
    </sheetView>
  </sheetViews>
  <sheetFormatPr defaultColWidth="0" defaultRowHeight="12.75" zeroHeight="1" x14ac:dyDescent="0.2"/>
  <cols>
    <col min="1" max="1" width="36.85546875" style="16" customWidth="1"/>
    <col min="2" max="2" width="19.42578125" style="16" customWidth="1"/>
    <col min="3" max="3" width="50.140625" style="16" customWidth="1"/>
    <col min="4" max="4" width="26.5703125" style="16" customWidth="1"/>
    <col min="5" max="5" width="23.1406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85" t="s">
        <v>103</v>
      </c>
      <c r="B1" s="185"/>
      <c r="C1" s="185"/>
      <c r="D1" s="185"/>
      <c r="E1" s="185"/>
      <c r="F1" s="24"/>
    </row>
    <row r="2" spans="1:6" ht="21" customHeight="1" x14ac:dyDescent="0.2">
      <c r="A2" s="4" t="s">
        <v>51</v>
      </c>
      <c r="B2" s="188" t="str">
        <f>'Summary and sign-off'!B2:F2</f>
        <v>Education New Zealand</v>
      </c>
      <c r="C2" s="188"/>
      <c r="D2" s="188"/>
      <c r="E2" s="188"/>
      <c r="F2" s="24"/>
    </row>
    <row r="3" spans="1:6" ht="21" customHeight="1" x14ac:dyDescent="0.2">
      <c r="A3" s="4" t="s">
        <v>104</v>
      </c>
      <c r="B3" s="188" t="str">
        <f>'Summary and sign-off'!B3:F3</f>
        <v>Grant McPherson</v>
      </c>
      <c r="C3" s="188"/>
      <c r="D3" s="188"/>
      <c r="E3" s="188"/>
      <c r="F3" s="24"/>
    </row>
    <row r="4" spans="1:6" ht="21" customHeight="1" x14ac:dyDescent="0.2">
      <c r="A4" s="4" t="s">
        <v>105</v>
      </c>
      <c r="B4" s="188">
        <f>'Summary and sign-off'!B4:F4</f>
        <v>43647</v>
      </c>
      <c r="C4" s="188"/>
      <c r="D4" s="188"/>
      <c r="E4" s="188"/>
      <c r="F4" s="24"/>
    </row>
    <row r="5" spans="1:6" ht="21" customHeight="1" x14ac:dyDescent="0.2">
      <c r="A5" s="4" t="s">
        <v>106</v>
      </c>
      <c r="B5" s="188">
        <f>'Summary and sign-off'!B5:F5</f>
        <v>44012</v>
      </c>
      <c r="C5" s="188"/>
      <c r="D5" s="188"/>
      <c r="E5" s="188"/>
      <c r="F5" s="24"/>
    </row>
    <row r="6" spans="1:6" ht="21" customHeight="1" x14ac:dyDescent="0.2">
      <c r="A6" s="4" t="s">
        <v>107</v>
      </c>
      <c r="B6" s="183" t="s">
        <v>75</v>
      </c>
      <c r="C6" s="183"/>
      <c r="D6" s="183"/>
      <c r="E6" s="183"/>
      <c r="F6" s="34"/>
    </row>
    <row r="7" spans="1:6" ht="21" customHeight="1" x14ac:dyDescent="0.2">
      <c r="A7" s="4" t="s">
        <v>52</v>
      </c>
      <c r="B7" s="183" t="s">
        <v>77</v>
      </c>
      <c r="C7" s="183"/>
      <c r="D7" s="183"/>
      <c r="E7" s="183"/>
      <c r="F7" s="34"/>
    </row>
    <row r="8" spans="1:6" ht="35.25" customHeight="1" x14ac:dyDescent="0.2">
      <c r="A8" s="192" t="s">
        <v>132</v>
      </c>
      <c r="B8" s="192"/>
      <c r="C8" s="199"/>
      <c r="D8" s="199"/>
      <c r="E8" s="199"/>
      <c r="F8" s="24"/>
    </row>
    <row r="9" spans="1:6" ht="35.25" customHeight="1" x14ac:dyDescent="0.2">
      <c r="A9" s="200" t="s">
        <v>133</v>
      </c>
      <c r="B9" s="201"/>
      <c r="C9" s="201"/>
      <c r="D9" s="201"/>
      <c r="E9" s="201"/>
      <c r="F9" s="24"/>
    </row>
    <row r="10" spans="1:6" ht="27" customHeight="1" x14ac:dyDescent="0.2">
      <c r="A10" s="35" t="s">
        <v>111</v>
      </c>
      <c r="B10" s="35" t="s">
        <v>56</v>
      </c>
      <c r="C10" s="35" t="s">
        <v>272</v>
      </c>
      <c r="D10" s="35" t="s">
        <v>261</v>
      </c>
      <c r="E10" s="35" t="s">
        <v>112</v>
      </c>
      <c r="F10" s="36"/>
    </row>
    <row r="11" spans="1:6" s="87" customFormat="1" hidden="1" x14ac:dyDescent="0.2">
      <c r="A11" s="137"/>
      <c r="B11" s="134"/>
      <c r="C11" s="138"/>
      <c r="D11" s="138"/>
      <c r="E11" s="139"/>
      <c r="F11" s="3"/>
    </row>
    <row r="12" spans="1:6" s="87" customFormat="1" ht="25.5" x14ac:dyDescent="0.2">
      <c r="A12" s="178">
        <v>43658</v>
      </c>
      <c r="B12" s="158">
        <v>693.91</v>
      </c>
      <c r="C12" s="162" t="s">
        <v>212</v>
      </c>
      <c r="D12" s="162" t="s">
        <v>213</v>
      </c>
      <c r="E12" s="163" t="s">
        <v>214</v>
      </c>
      <c r="F12" s="3"/>
    </row>
    <row r="13" spans="1:6" s="87" customFormat="1" x14ac:dyDescent="0.2">
      <c r="A13" s="178">
        <v>43675</v>
      </c>
      <c r="B13" s="158">
        <v>600</v>
      </c>
      <c r="C13" s="162" t="s">
        <v>215</v>
      </c>
      <c r="D13" s="162" t="s">
        <v>216</v>
      </c>
      <c r="E13" s="163" t="s">
        <v>151</v>
      </c>
      <c r="F13" s="3"/>
    </row>
    <row r="14" spans="1:6" s="87" customFormat="1" x14ac:dyDescent="0.2">
      <c r="A14" s="178">
        <v>43677</v>
      </c>
      <c r="B14" s="158">
        <v>88.15</v>
      </c>
      <c r="C14" s="162" t="s">
        <v>217</v>
      </c>
      <c r="D14" s="162" t="s">
        <v>218</v>
      </c>
      <c r="E14" s="163" t="s">
        <v>219</v>
      </c>
      <c r="F14" s="3"/>
    </row>
    <row r="15" spans="1:6" s="87" customFormat="1" x14ac:dyDescent="0.2">
      <c r="A15" s="178">
        <v>43708</v>
      </c>
      <c r="B15" s="158">
        <v>58.7</v>
      </c>
      <c r="C15" s="162" t="s">
        <v>220</v>
      </c>
      <c r="D15" s="162" t="s">
        <v>218</v>
      </c>
      <c r="E15" s="163" t="s">
        <v>219</v>
      </c>
      <c r="F15" s="3"/>
    </row>
    <row r="16" spans="1:6" s="87" customFormat="1" x14ac:dyDescent="0.2">
      <c r="A16" s="178">
        <v>43735</v>
      </c>
      <c r="B16" s="158">
        <v>181.74</v>
      </c>
      <c r="C16" s="162" t="s">
        <v>221</v>
      </c>
      <c r="D16" s="162" t="s">
        <v>222</v>
      </c>
      <c r="E16" s="163" t="s">
        <v>151</v>
      </c>
      <c r="F16" s="3"/>
    </row>
    <row r="17" spans="1:6" s="87" customFormat="1" x14ac:dyDescent="0.2">
      <c r="A17" s="178">
        <v>43738</v>
      </c>
      <c r="B17" s="158">
        <v>51.87</v>
      </c>
      <c r="C17" s="162" t="s">
        <v>223</v>
      </c>
      <c r="D17" s="162" t="s">
        <v>218</v>
      </c>
      <c r="E17" s="163" t="s">
        <v>219</v>
      </c>
      <c r="F17" s="3"/>
    </row>
    <row r="18" spans="1:6" s="87" customFormat="1" ht="25.5" x14ac:dyDescent="0.2">
      <c r="A18" s="178">
        <v>43769</v>
      </c>
      <c r="B18" s="158">
        <v>79.7</v>
      </c>
      <c r="C18" s="162" t="s">
        <v>224</v>
      </c>
      <c r="D18" s="162" t="s">
        <v>218</v>
      </c>
      <c r="E18" s="163" t="s">
        <v>214</v>
      </c>
      <c r="F18" s="3"/>
    </row>
    <row r="19" spans="1:6" s="87" customFormat="1" x14ac:dyDescent="0.2">
      <c r="A19" s="178">
        <v>43799</v>
      </c>
      <c r="B19" s="158">
        <v>51.7</v>
      </c>
      <c r="C19" s="162" t="s">
        <v>240</v>
      </c>
      <c r="D19" s="162" t="s">
        <v>218</v>
      </c>
      <c r="E19" s="163" t="s">
        <v>219</v>
      </c>
      <c r="F19" s="3"/>
    </row>
    <row r="20" spans="1:6" s="87" customFormat="1" x14ac:dyDescent="0.2">
      <c r="A20" s="178">
        <v>43830</v>
      </c>
      <c r="B20" s="158">
        <v>59.38</v>
      </c>
      <c r="C20" s="162" t="s">
        <v>241</v>
      </c>
      <c r="D20" s="162" t="s">
        <v>218</v>
      </c>
      <c r="E20" s="163" t="s">
        <v>219</v>
      </c>
      <c r="F20" s="3"/>
    </row>
    <row r="21" spans="1:6" s="87" customFormat="1" ht="25.5" x14ac:dyDescent="0.2">
      <c r="A21" s="178">
        <v>43861</v>
      </c>
      <c r="B21" s="158">
        <v>93.7</v>
      </c>
      <c r="C21" s="162" t="s">
        <v>242</v>
      </c>
      <c r="D21" s="162" t="s">
        <v>218</v>
      </c>
      <c r="E21" s="163" t="s">
        <v>214</v>
      </c>
      <c r="F21" s="3"/>
    </row>
    <row r="22" spans="1:6" s="87" customFormat="1" x14ac:dyDescent="0.2">
      <c r="A22" s="178">
        <v>43890</v>
      </c>
      <c r="B22" s="158">
        <v>24.04</v>
      </c>
      <c r="C22" s="162" t="s">
        <v>243</v>
      </c>
      <c r="D22" s="162" t="s">
        <v>218</v>
      </c>
      <c r="E22" s="163" t="s">
        <v>219</v>
      </c>
      <c r="F22" s="3"/>
    </row>
    <row r="23" spans="1:6" s="87" customFormat="1" x14ac:dyDescent="0.2">
      <c r="A23" s="178">
        <v>43905</v>
      </c>
      <c r="B23" s="158">
        <v>285.3</v>
      </c>
      <c r="C23" s="162" t="s">
        <v>248</v>
      </c>
      <c r="D23" s="162" t="s">
        <v>249</v>
      </c>
      <c r="E23" s="163" t="s">
        <v>250</v>
      </c>
      <c r="F23" s="3"/>
    </row>
    <row r="24" spans="1:6" s="87" customFormat="1" x14ac:dyDescent="0.2">
      <c r="A24" s="178">
        <v>43921</v>
      </c>
      <c r="B24" s="158">
        <v>23.7</v>
      </c>
      <c r="C24" s="162" t="s">
        <v>244</v>
      </c>
      <c r="D24" s="162" t="s">
        <v>218</v>
      </c>
      <c r="E24" s="163" t="s">
        <v>219</v>
      </c>
      <c r="F24" s="3"/>
    </row>
    <row r="25" spans="1:6" s="87" customFormat="1" x14ac:dyDescent="0.2">
      <c r="A25" s="178">
        <v>43951</v>
      </c>
      <c r="B25" s="158">
        <v>29.46</v>
      </c>
      <c r="C25" s="162" t="s">
        <v>251</v>
      </c>
      <c r="D25" s="162" t="s">
        <v>218</v>
      </c>
      <c r="E25" s="163" t="s">
        <v>219</v>
      </c>
      <c r="F25" s="3"/>
    </row>
    <row r="26" spans="1:6" s="87" customFormat="1" ht="25.5" x14ac:dyDescent="0.2">
      <c r="A26" s="178">
        <v>43955</v>
      </c>
      <c r="B26" s="158">
        <v>321.74</v>
      </c>
      <c r="C26" s="162" t="s">
        <v>252</v>
      </c>
      <c r="D26" s="162" t="s">
        <v>213</v>
      </c>
      <c r="E26" s="163" t="s">
        <v>219</v>
      </c>
      <c r="F26" s="3"/>
    </row>
    <row r="27" spans="1:6" s="87" customFormat="1" x14ac:dyDescent="0.2">
      <c r="A27" s="178">
        <v>43955</v>
      </c>
      <c r="B27" s="158">
        <v>465.22</v>
      </c>
      <c r="C27" s="162" t="s">
        <v>253</v>
      </c>
      <c r="D27" s="162" t="s">
        <v>213</v>
      </c>
      <c r="E27" s="163" t="s">
        <v>219</v>
      </c>
      <c r="F27" s="3"/>
    </row>
    <row r="28" spans="1:6" s="87" customFormat="1" x14ac:dyDescent="0.2">
      <c r="A28" s="178">
        <v>43955</v>
      </c>
      <c r="B28" s="158">
        <v>1086.96</v>
      </c>
      <c r="C28" s="162" t="s">
        <v>254</v>
      </c>
      <c r="D28" s="162" t="s">
        <v>213</v>
      </c>
      <c r="E28" s="163" t="s">
        <v>219</v>
      </c>
      <c r="F28" s="3"/>
    </row>
    <row r="29" spans="1:6" s="87" customFormat="1" x14ac:dyDescent="0.2">
      <c r="A29" s="178">
        <v>43982</v>
      </c>
      <c r="B29" s="158">
        <v>41.910000000000004</v>
      </c>
      <c r="C29" s="162" t="s">
        <v>255</v>
      </c>
      <c r="D29" s="162" t="s">
        <v>218</v>
      </c>
      <c r="E29" s="163" t="s">
        <v>219</v>
      </c>
      <c r="F29" s="3"/>
    </row>
    <row r="30" spans="1:6" s="87" customFormat="1" x14ac:dyDescent="0.2">
      <c r="A30" s="178">
        <v>44012</v>
      </c>
      <c r="B30" s="158">
        <v>23.700000000000003</v>
      </c>
      <c r="C30" s="162" t="s">
        <v>256</v>
      </c>
      <c r="D30" s="162" t="s">
        <v>218</v>
      </c>
      <c r="E30" s="163" t="s">
        <v>219</v>
      </c>
      <c r="F30" s="3"/>
    </row>
    <row r="31" spans="1:6" s="87" customFormat="1" hidden="1" x14ac:dyDescent="0.2">
      <c r="A31" s="179"/>
      <c r="B31" s="134"/>
      <c r="C31" s="138"/>
      <c r="D31" s="138"/>
      <c r="E31" s="139"/>
      <c r="F31" s="3"/>
    </row>
    <row r="32" spans="1:6" ht="34.5" customHeight="1" x14ac:dyDescent="0.2">
      <c r="A32" s="180" t="s">
        <v>134</v>
      </c>
      <c r="B32" s="97">
        <f>SUM(B11:B31)</f>
        <v>4260.88</v>
      </c>
      <c r="C32" s="106" t="str">
        <f>IF(SUBTOTAL(3,B11:B31)=SUBTOTAL(103,B11:B31),'Summary and sign-off'!$A$48,'Summary and sign-off'!$A$49)</f>
        <v>Check - there are no hidden rows with data</v>
      </c>
      <c r="D32" s="189" t="str">
        <f>IF('Summary and sign-off'!F59='Summary and sign-off'!F54,'Summary and sign-off'!A51,'Summary and sign-off'!A50)</f>
        <v>Check - each entry provides sufficient information</v>
      </c>
      <c r="E32" s="189"/>
      <c r="F32" s="37"/>
    </row>
    <row r="33" spans="1:6" ht="14.1" customHeight="1" x14ac:dyDescent="0.2">
      <c r="A33" s="38"/>
      <c r="B33" s="27"/>
      <c r="C33" s="20"/>
      <c r="D33" s="20"/>
      <c r="E33" s="20"/>
      <c r="F33" s="24"/>
    </row>
    <row r="34" spans="1:6" x14ac:dyDescent="0.2">
      <c r="A34" s="21" t="s">
        <v>135</v>
      </c>
      <c r="B34" s="20"/>
      <c r="C34" s="20"/>
      <c r="D34" s="20"/>
      <c r="E34" s="20"/>
      <c r="F34" s="24"/>
    </row>
    <row r="35" spans="1:6" ht="12.6" customHeight="1" x14ac:dyDescent="0.2">
      <c r="A35" s="23" t="s">
        <v>119</v>
      </c>
      <c r="B35" s="20"/>
      <c r="C35" s="20"/>
      <c r="D35" s="20"/>
      <c r="E35" s="20"/>
      <c r="F35" s="24"/>
    </row>
    <row r="36" spans="1:6" x14ac:dyDescent="0.2">
      <c r="A36" s="23" t="s">
        <v>73</v>
      </c>
      <c r="B36" s="25"/>
      <c r="C36" s="26"/>
      <c r="D36" s="26"/>
      <c r="E36" s="26"/>
      <c r="F36" s="27"/>
    </row>
    <row r="37" spans="1:6" x14ac:dyDescent="0.2">
      <c r="A37" s="31" t="s">
        <v>130</v>
      </c>
      <c r="B37" s="32"/>
      <c r="C37" s="27"/>
      <c r="D37" s="27"/>
      <c r="E37" s="27"/>
      <c r="F37" s="27"/>
    </row>
    <row r="38" spans="1:6" ht="12.75" customHeight="1" x14ac:dyDescent="0.2">
      <c r="A38" s="31" t="s">
        <v>131</v>
      </c>
      <c r="B38" s="39"/>
      <c r="C38" s="33"/>
      <c r="D38" s="33"/>
      <c r="E38" s="33"/>
      <c r="F38" s="33"/>
    </row>
    <row r="39" spans="1:6" x14ac:dyDescent="0.2">
      <c r="A39" s="38"/>
      <c r="B39" s="40"/>
      <c r="C39" s="20"/>
      <c r="D39" s="20"/>
      <c r="E39" s="20"/>
      <c r="F39" s="38"/>
    </row>
    <row r="40" spans="1:6" hidden="1" x14ac:dyDescent="0.2">
      <c r="A40" s="20"/>
      <c r="B40" s="20"/>
      <c r="C40" s="20"/>
      <c r="D40" s="20"/>
      <c r="E40" s="38"/>
    </row>
    <row r="41" spans="1:6" ht="12.75" hidden="1" customHeight="1" x14ac:dyDescent="0.2"/>
    <row r="42" spans="1:6" hidden="1" x14ac:dyDescent="0.2">
      <c r="A42" s="41"/>
      <c r="B42" s="41"/>
      <c r="C42" s="41"/>
      <c r="D42" s="41"/>
      <c r="E42" s="41"/>
      <c r="F42" s="24"/>
    </row>
    <row r="43" spans="1:6" hidden="1" x14ac:dyDescent="0.2">
      <c r="A43" s="41"/>
      <c r="B43" s="41"/>
      <c r="C43" s="41"/>
      <c r="D43" s="41"/>
      <c r="E43" s="41"/>
      <c r="F43" s="24"/>
    </row>
    <row r="44" spans="1:6" hidden="1" x14ac:dyDescent="0.2">
      <c r="A44" s="41"/>
      <c r="B44" s="41"/>
      <c r="C44" s="41"/>
      <c r="D44" s="41"/>
      <c r="E44" s="41"/>
      <c r="F44" s="24"/>
    </row>
    <row r="45" spans="1:6" hidden="1" x14ac:dyDescent="0.2">
      <c r="A45" s="41"/>
      <c r="B45" s="41"/>
      <c r="C45" s="41"/>
      <c r="D45" s="41"/>
      <c r="E45" s="41"/>
      <c r="F45" s="24"/>
    </row>
    <row r="46" spans="1:6" hidden="1" x14ac:dyDescent="0.2">
      <c r="A46" s="41"/>
      <c r="B46" s="41"/>
      <c r="C46" s="41"/>
      <c r="D46" s="41"/>
      <c r="E46" s="41"/>
      <c r="F46" s="24"/>
    </row>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x14ac:dyDescent="0.2"/>
    <row r="59" x14ac:dyDescent="0.2"/>
    <row r="60" x14ac:dyDescent="0.2"/>
    <row r="61" x14ac:dyDescent="0.2"/>
  </sheetData>
  <sheetProtection formatCells="0" insertRows="0" deleteRows="0"/>
  <mergeCells count="10">
    <mergeCell ref="D32:E32"/>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1"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A29 A30"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B11:B31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5"/>
  <sheetViews>
    <sheetView zoomScaleNormal="100" workbookViewId="0">
      <selection activeCell="B12" sqref="B12"/>
    </sheetView>
  </sheetViews>
  <sheetFormatPr defaultColWidth="0" defaultRowHeight="12.75" zeroHeight="1" x14ac:dyDescent="0.2"/>
  <cols>
    <col min="1" max="1" width="30.7109375" style="16" customWidth="1"/>
    <col min="2" max="2" width="40" style="16" customWidth="1"/>
    <col min="3" max="3" width="22.140625" style="16" customWidth="1"/>
    <col min="4" max="4" width="20.5703125" style="16" customWidth="1"/>
    <col min="5" max="5" width="22.85546875" style="16" customWidth="1"/>
    <col min="6" max="6" width="19.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85" t="s">
        <v>136</v>
      </c>
      <c r="B1" s="185"/>
      <c r="C1" s="185"/>
      <c r="D1" s="185"/>
      <c r="E1" s="185"/>
      <c r="F1" s="185"/>
    </row>
    <row r="2" spans="1:6" ht="21" customHeight="1" x14ac:dyDescent="0.2">
      <c r="A2" s="4" t="s">
        <v>51</v>
      </c>
      <c r="B2" s="188" t="str">
        <f>'Summary and sign-off'!B2:F2</f>
        <v>Education New Zealand</v>
      </c>
      <c r="C2" s="188"/>
      <c r="D2" s="188"/>
      <c r="E2" s="188"/>
      <c r="F2" s="188"/>
    </row>
    <row r="3" spans="1:6" ht="21" customHeight="1" x14ac:dyDescent="0.2">
      <c r="A3" s="4" t="s">
        <v>104</v>
      </c>
      <c r="B3" s="188" t="str">
        <f>'Summary and sign-off'!B3:F3</f>
        <v>Grant McPherson</v>
      </c>
      <c r="C3" s="188"/>
      <c r="D3" s="188"/>
      <c r="E3" s="188"/>
      <c r="F3" s="188"/>
    </row>
    <row r="4" spans="1:6" ht="21" customHeight="1" x14ac:dyDescent="0.2">
      <c r="A4" s="4" t="s">
        <v>105</v>
      </c>
      <c r="B4" s="188">
        <f>'Summary and sign-off'!B4:F4</f>
        <v>43647</v>
      </c>
      <c r="C4" s="188"/>
      <c r="D4" s="188"/>
      <c r="E4" s="188"/>
      <c r="F4" s="188"/>
    </row>
    <row r="5" spans="1:6" ht="21" customHeight="1" x14ac:dyDescent="0.2">
      <c r="A5" s="4" t="s">
        <v>106</v>
      </c>
      <c r="B5" s="188">
        <f>'Summary and sign-off'!B5:F5</f>
        <v>44012</v>
      </c>
      <c r="C5" s="188"/>
      <c r="D5" s="188"/>
      <c r="E5" s="188"/>
      <c r="F5" s="188"/>
    </row>
    <row r="6" spans="1:6" ht="21" customHeight="1" x14ac:dyDescent="0.2">
      <c r="A6" s="4" t="s">
        <v>137</v>
      </c>
      <c r="B6" s="183" t="s">
        <v>75</v>
      </c>
      <c r="C6" s="183"/>
      <c r="D6" s="183"/>
      <c r="E6" s="183"/>
      <c r="F6" s="183"/>
    </row>
    <row r="7" spans="1:6" ht="21" customHeight="1" x14ac:dyDescent="0.2">
      <c r="A7" s="4" t="s">
        <v>52</v>
      </c>
      <c r="B7" s="183" t="s">
        <v>77</v>
      </c>
      <c r="C7" s="183"/>
      <c r="D7" s="183"/>
      <c r="E7" s="183"/>
      <c r="F7" s="183"/>
    </row>
    <row r="8" spans="1:6" ht="36" customHeight="1" x14ac:dyDescent="0.2">
      <c r="A8" s="192" t="s">
        <v>138</v>
      </c>
      <c r="B8" s="192"/>
      <c r="C8" s="192"/>
      <c r="D8" s="192"/>
      <c r="E8" s="192"/>
      <c r="F8" s="192"/>
    </row>
    <row r="9" spans="1:6" ht="36" customHeight="1" x14ac:dyDescent="0.2">
      <c r="A9" s="200" t="s">
        <v>139</v>
      </c>
      <c r="B9" s="201"/>
      <c r="C9" s="201"/>
      <c r="D9" s="201"/>
      <c r="E9" s="201"/>
      <c r="F9" s="201"/>
    </row>
    <row r="10" spans="1:6" ht="39" customHeight="1" x14ac:dyDescent="0.2">
      <c r="A10" s="35" t="s">
        <v>111</v>
      </c>
      <c r="B10" s="151" t="s">
        <v>273</v>
      </c>
      <c r="C10" s="151" t="s">
        <v>274</v>
      </c>
      <c r="D10" s="151" t="s">
        <v>275</v>
      </c>
      <c r="E10" s="151" t="s">
        <v>276</v>
      </c>
      <c r="F10" s="151" t="s">
        <v>277</v>
      </c>
    </row>
    <row r="11" spans="1:6" s="87" customFormat="1" hidden="1" x14ac:dyDescent="0.2">
      <c r="A11" s="133"/>
      <c r="B11" s="138"/>
      <c r="C11" s="140"/>
      <c r="D11" s="138"/>
      <c r="E11" s="141"/>
      <c r="F11" s="139"/>
    </row>
    <row r="12" spans="1:6" s="87" customFormat="1" ht="25.5" x14ac:dyDescent="0.2">
      <c r="A12" s="157">
        <v>43657</v>
      </c>
      <c r="B12" s="164" t="s">
        <v>225</v>
      </c>
      <c r="C12" s="165" t="s">
        <v>91</v>
      </c>
      <c r="D12" s="164" t="s">
        <v>226</v>
      </c>
      <c r="E12" s="166">
        <v>360</v>
      </c>
      <c r="F12" s="167" t="s">
        <v>227</v>
      </c>
    </row>
    <row r="13" spans="1:6" s="87" customFormat="1" x14ac:dyDescent="0.2">
      <c r="A13" s="157"/>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hidden="1" x14ac:dyDescent="0.2">
      <c r="A17" s="133"/>
      <c r="B17" s="138"/>
      <c r="C17" s="140"/>
      <c r="D17" s="138"/>
      <c r="E17" s="141"/>
      <c r="F17" s="139"/>
    </row>
    <row r="18" spans="1:7" ht="34.5" customHeight="1" x14ac:dyDescent="0.2">
      <c r="A18" s="152" t="s">
        <v>140</v>
      </c>
      <c r="B18" s="153" t="s">
        <v>141</v>
      </c>
      <c r="C18" s="154">
        <f>C19+C20</f>
        <v>1</v>
      </c>
      <c r="D18" s="155" t="str">
        <f>IF(SUBTOTAL(3,C11:C17)=SUBTOTAL(103,C11:C17),'Summary and sign-off'!$A$48,'Summary and sign-off'!$A$49)</f>
        <v>Check - there are no hidden rows with data</v>
      </c>
      <c r="E18" s="189" t="str">
        <f>IF('Summary and sign-off'!F60='Summary and sign-off'!F54,'Summary and sign-off'!A52,'Summary and sign-off'!A50)</f>
        <v>Check - each entry provides sufficient information</v>
      </c>
      <c r="F18" s="189"/>
      <c r="G18" s="87"/>
    </row>
    <row r="19" spans="1:7" ht="25.5" customHeight="1" x14ac:dyDescent="0.25">
      <c r="A19" s="89"/>
      <c r="B19" s="90" t="s">
        <v>90</v>
      </c>
      <c r="C19" s="91">
        <f>COUNTIF(C11:C17,'Summary and sign-off'!A45)</f>
        <v>0</v>
      </c>
      <c r="D19" s="17"/>
      <c r="E19" s="18"/>
      <c r="F19" s="19"/>
    </row>
    <row r="20" spans="1:7" ht="25.5" customHeight="1" x14ac:dyDescent="0.25">
      <c r="A20" s="89"/>
      <c r="B20" s="90" t="s">
        <v>91</v>
      </c>
      <c r="C20" s="91">
        <f>COUNTIF(C11:C17,'Summary and sign-off'!A46)</f>
        <v>1</v>
      </c>
      <c r="D20" s="17"/>
      <c r="E20" s="18"/>
      <c r="F20" s="19"/>
    </row>
    <row r="21" spans="1:7" x14ac:dyDescent="0.2">
      <c r="A21" s="20"/>
      <c r="B21" s="21"/>
      <c r="C21" s="20"/>
      <c r="D21" s="22"/>
      <c r="E21" s="22"/>
      <c r="F21" s="20"/>
    </row>
    <row r="22" spans="1:7" x14ac:dyDescent="0.2">
      <c r="A22" s="21" t="s">
        <v>135</v>
      </c>
      <c r="B22" s="21"/>
      <c r="C22" s="21"/>
      <c r="D22" s="21"/>
      <c r="E22" s="21"/>
      <c r="F22" s="21"/>
    </row>
    <row r="23" spans="1:7" ht="12.6" customHeight="1" x14ac:dyDescent="0.2">
      <c r="A23" s="23" t="s">
        <v>119</v>
      </c>
      <c r="B23" s="20"/>
      <c r="C23" s="20"/>
      <c r="D23" s="20"/>
      <c r="E23" s="20"/>
      <c r="F23" s="24"/>
    </row>
    <row r="24" spans="1:7" x14ac:dyDescent="0.2">
      <c r="A24" s="23" t="s">
        <v>73</v>
      </c>
      <c r="B24" s="25"/>
      <c r="C24" s="26"/>
      <c r="D24" s="26"/>
      <c r="E24" s="26"/>
      <c r="F24" s="27"/>
    </row>
    <row r="25" spans="1:7" x14ac:dyDescent="0.2">
      <c r="A25" s="23" t="s">
        <v>142</v>
      </c>
      <c r="B25" s="28"/>
      <c r="C25" s="28"/>
      <c r="D25" s="28"/>
      <c r="E25" s="28"/>
      <c r="F25" s="28"/>
    </row>
    <row r="26" spans="1:7" ht="12.75" customHeight="1" x14ac:dyDescent="0.2">
      <c r="A26" s="23" t="s">
        <v>143</v>
      </c>
      <c r="B26" s="20"/>
      <c r="C26" s="20"/>
      <c r="D26" s="20"/>
      <c r="E26" s="20"/>
      <c r="F26" s="20"/>
    </row>
    <row r="27" spans="1:7" ht="12.95" customHeight="1" x14ac:dyDescent="0.2">
      <c r="A27" s="29" t="s">
        <v>144</v>
      </c>
      <c r="B27" s="30"/>
      <c r="C27" s="30"/>
      <c r="D27" s="30"/>
      <c r="E27" s="30"/>
      <c r="F27" s="30"/>
    </row>
    <row r="28" spans="1:7" x14ac:dyDescent="0.2">
      <c r="A28" s="31" t="s">
        <v>145</v>
      </c>
      <c r="B28" s="32"/>
      <c r="C28" s="27"/>
      <c r="D28" s="27"/>
      <c r="E28" s="27"/>
      <c r="F28" s="27"/>
    </row>
    <row r="29" spans="1:7" ht="12.75" customHeight="1" x14ac:dyDescent="0.2">
      <c r="A29" s="31" t="s">
        <v>131</v>
      </c>
      <c r="B29" s="23"/>
      <c r="C29" s="33"/>
      <c r="D29" s="33"/>
      <c r="E29" s="33"/>
      <c r="F29" s="33"/>
    </row>
    <row r="30" spans="1:7" ht="12.75" customHeight="1" x14ac:dyDescent="0.2">
      <c r="A30" s="23"/>
      <c r="B30" s="23"/>
      <c r="C30" s="33"/>
      <c r="D30" s="33"/>
      <c r="E30" s="33"/>
      <c r="F30" s="33"/>
    </row>
    <row r="31" spans="1:7" ht="12.75" hidden="1" customHeight="1" x14ac:dyDescent="0.2">
      <c r="A31" s="23"/>
      <c r="B31" s="23"/>
      <c r="C31" s="33"/>
      <c r="D31" s="33"/>
      <c r="E31" s="33"/>
      <c r="F31" s="33"/>
    </row>
    <row r="32" spans="1:7" hidden="1" x14ac:dyDescent="0.2"/>
    <row r="33" spans="1:6" hidden="1" x14ac:dyDescent="0.2"/>
    <row r="34" spans="1:6" hidden="1" x14ac:dyDescent="0.2">
      <c r="A34" s="21"/>
      <c r="B34" s="21"/>
      <c r="C34" s="21"/>
      <c r="D34" s="21"/>
      <c r="E34" s="21"/>
      <c r="F34" s="21"/>
    </row>
    <row r="35" spans="1:6" hidden="1" x14ac:dyDescent="0.2">
      <c r="A35" s="21"/>
      <c r="B35" s="21"/>
      <c r="C35" s="21"/>
      <c r="D35" s="21"/>
      <c r="E35" s="21"/>
      <c r="F35" s="21"/>
    </row>
    <row r="36" spans="1:6" hidden="1" x14ac:dyDescent="0.2">
      <c r="A36" s="21"/>
      <c r="B36" s="21"/>
      <c r="C36" s="21"/>
      <c r="D36" s="21"/>
      <c r="E36" s="21"/>
      <c r="F36" s="21"/>
    </row>
    <row r="37" spans="1:6" hidden="1" x14ac:dyDescent="0.2">
      <c r="A37" s="21"/>
      <c r="B37" s="21"/>
      <c r="C37" s="21"/>
      <c r="D37" s="21"/>
      <c r="E37" s="21"/>
      <c r="F37" s="21"/>
    </row>
    <row r="38" spans="1:6" hidden="1" x14ac:dyDescent="0.2">
      <c r="A38" s="21"/>
      <c r="B38" s="21"/>
      <c r="C38" s="21"/>
      <c r="D38" s="21"/>
      <c r="E38" s="21"/>
      <c r="F38" s="21"/>
    </row>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x14ac:dyDescent="0.2"/>
    <row r="60" x14ac:dyDescent="0.2"/>
    <row r="61" x14ac:dyDescent="0.2"/>
    <row r="62" x14ac:dyDescent="0.2"/>
    <row r="63" x14ac:dyDescent="0.2"/>
    <row r="64" x14ac:dyDescent="0.2"/>
    <row r="65" x14ac:dyDescent="0.2"/>
  </sheetData>
  <sheetProtection formatCells="0" insertRows="0" deleteRows="0"/>
  <dataConsolidate/>
  <mergeCells count="10">
    <mergeCell ref="E18:F18"/>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7"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94"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C11:C17</xm:sqref>
        </x14:dataValidation>
        <x14:dataValidation type="list" errorStyle="information" operator="greaterThan" allowBlank="1" showInputMessage="1" prompt="Provide specific $ value if possible" xr:uid="{00000000-0002-0000-0500-000003000000}">
          <x14:formula1>
            <xm:f>'Summary and sign-off'!$A$39:$A$44</xm:f>
          </x14:formula1>
          <xm:sqref>E11:E17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xcel Spreadsheet" ma:contentTypeID="0x010100F7BF08508B97ED4B93757094D26869F11C00A81E714A3360484B9D3C41DB0EC03133" ma:contentTypeVersion="19" ma:contentTypeDescription="Create a new Excel Spreadsheet" ma:contentTypeScope="" ma:versionID="20c9fa02a2087a4a58fe048a489c8ef3">
  <xsd:schema xmlns:xsd="http://www.w3.org/2001/XMLSchema" xmlns:xs="http://www.w3.org/2001/XMLSchema" xmlns:p="http://schemas.microsoft.com/office/2006/metadata/properties" xmlns:ns2="f29a2f10-a5db-4e09-b9c5-62a791749201" targetNamespace="http://schemas.microsoft.com/office/2006/metadata/properties" ma:root="true" ma:fieldsID="8621717a55b8e777b0f0ad1249e93b54" ns2:_="">
    <xsd:import namespace="f29a2f10-a5db-4e09-b9c5-62a791749201"/>
    <xsd:element name="properties">
      <xsd:complexType>
        <xsd:sequence>
          <xsd:element name="documentManagement">
            <xsd:complexType>
              <xsd:all>
                <xsd:element ref="ns2:C3TopicNote" minOccurs="0"/>
                <xsd:element ref="ns2:TaxCatchAll" minOccurs="0"/>
                <xsd:element ref="ns2:TaxCatchAllLabel" minOccurs="0"/>
                <xsd:element ref="ns2:TaxKeywordTaxHTField" minOccurs="0"/>
                <xsd:element ref="ns2:ENZAudience" minOccurs="0"/>
                <xsd:element ref="ns2:hf6f8425742942ce996f03b8a46e85bc" minOccurs="0"/>
                <xsd:element ref="ns2:C3FinancialYearNote" minOccurs="0"/>
                <xsd:element ref="ns2:ENZCompliance" minOccurs="0"/>
                <xsd:element ref="ns2:i97195ef2ac04be4802cb72747954982" minOccurs="0"/>
                <xsd:element ref="ns2:m5527a7c684b44749bfb914d709bc3e7" minOccurs="0"/>
                <xsd:element ref="ns2:ee7c471fd65e4297a2a17f097547530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9a2f10-a5db-4e09-b9c5-62a791749201" elementFormDefault="qualified">
    <xsd:import namespace="http://schemas.microsoft.com/office/2006/documentManagement/types"/>
    <xsd:import namespace="http://schemas.microsoft.com/office/infopath/2007/PartnerControls"/>
    <xsd:element name="C3TopicNote" ma:index="8" nillable="true" ma:taxonomy="true" ma:internalName="C3TopicNote" ma:taxonomyFieldName="C3Topic" ma:displayName="Topic" ma:readOnly="false" ma:fieldId="{6a3fe89f-a6dd-4490-a9c1-3ef38d67b8c7}" ma:sspId="8841a2e4-9660-4702-90f8-eaff47187233" ma:termSetId="bb4b80ea-d13b-4d58-975b-82b20552ad69" ma:anchorId="98ee3d5a-ecba-48ce-b828-ae5821b1b7e8" ma:open="false" ma:isKeyword="false">
      <xsd:complexType>
        <xsd:sequence>
          <xsd:element ref="pc:Terms" minOccurs="0" maxOccurs="1"/>
        </xsd:sequence>
      </xsd:complexType>
    </xsd:element>
    <xsd:element name="TaxCatchAll" ma:index="9" nillable="true" ma:displayName="Taxonomy Catch All Column" ma:hidden="true" ma:list="{2f54e864-6ef8-46b5-9ff6-c34b9b90af68}" ma:internalName="TaxCatchAll" ma:readOnly="false" ma:showField="CatchAllData" ma:web="f29a2f10-a5db-4e09-b9c5-62a791749201">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f54e864-6ef8-46b5-9ff6-c34b9b90af68}" ma:internalName="TaxCatchAllLabel" ma:readOnly="true" ma:showField="CatchAllDataLabel" ma:web="f29a2f10-a5db-4e09-b9c5-62a791749201">
      <xsd:complexType>
        <xsd:complexContent>
          <xsd:extension base="dms:MultiChoiceLookup">
            <xsd:sequence>
              <xsd:element name="Value" type="dms:Lookup" maxOccurs="unbounded" minOccurs="0" nillable="true"/>
            </xsd:sequence>
          </xsd:extension>
        </xsd:complexContent>
      </xsd:complexType>
    </xsd:element>
    <xsd:element name="TaxKeywordTaxHTField" ma:index="12" nillable="true" ma:taxonomy="true" ma:internalName="TaxKeywordTaxHTField" ma:taxonomyFieldName="TaxKeyword" ma:displayName="Enterprise Keywords" ma:readOnly="false" ma:fieldId="{23f27201-bee3-471e-b2e7-b64fd8b7ca38}" ma:taxonomyMulti="true" ma:sspId="8841a2e4-9660-4702-90f8-eaff47187233" ma:termSetId="00000000-0000-0000-0000-000000000000" ma:anchorId="00000000-0000-0000-0000-000000000000" ma:open="true" ma:isKeyword="true">
      <xsd:complexType>
        <xsd:sequence>
          <xsd:element ref="pc:Terms" minOccurs="0" maxOccurs="1"/>
        </xsd:sequence>
      </xsd:complexType>
    </xsd:element>
    <xsd:element name="ENZAudience" ma:index="14" nillable="true" ma:displayName="Audience" ma:description="Use to specify who the audience is" ma:format="Dropdown" ma:internalName="ENZAudience" ma:readOnly="false">
      <xsd:simpleType>
        <xsd:restriction base="dms:Choice">
          <xsd:enumeration value="Internal"/>
          <xsd:enumeration value="External"/>
        </xsd:restriction>
      </xsd:simpleType>
    </xsd:element>
    <xsd:element name="hf6f8425742942ce996f03b8a46e85bc" ma:index="15" nillable="true" ma:taxonomy="true" ma:internalName="hf6f8425742942ce996f03b8a46e85bc" ma:taxonomyFieldName="ENZMonth" ma:displayName="Month" ma:readOnly="false" ma:fieldId="{1f6f8425-7429-42ce-996f-03b8a46e85bc}" ma:sspId="8841a2e4-9660-4702-90f8-eaff47187233" ma:termSetId="5c72b20c-7220-4fed-8a5f-98cd756a2799" ma:anchorId="00000000-0000-0000-0000-000000000000" ma:open="false" ma:isKeyword="false">
      <xsd:complexType>
        <xsd:sequence>
          <xsd:element ref="pc:Terms" minOccurs="0" maxOccurs="1"/>
        </xsd:sequence>
      </xsd:complexType>
    </xsd:element>
    <xsd:element name="C3FinancialYearNote" ma:index="17" nillable="true" ma:taxonomy="true" ma:internalName="C3FinancialYearNote" ma:taxonomyFieldName="C3FinancialYear" ma:displayName="Financial Year" ma:readOnly="false" ma:default="2156;#FY20/21|3fa7b6b8-c41c-4385-be4b-173f823b8408" ma:fieldId="{576f231a-00e6-4d2f-a497-c942067ed5b8}" ma:sspId="8841a2e4-9660-4702-90f8-eaff47187233" ma:termSetId="632b6c3a-d534-4114-9b8e-3803da0430bf" ma:anchorId="00000000-0000-0000-0000-000000000000" ma:open="false" ma:isKeyword="false">
      <xsd:complexType>
        <xsd:sequence>
          <xsd:element ref="pc:Terms" minOccurs="0" maxOccurs="1"/>
        </xsd:sequence>
      </xsd:complexType>
    </xsd:element>
    <xsd:element name="ENZCompliance" ma:index="19" nillable="true" ma:displayName="Compliance?" ma:default="0" ma:description="Compliance" ma:internalName="ENZCompliance" ma:readOnly="false">
      <xsd:simpleType>
        <xsd:restriction base="dms:Boolean"/>
      </xsd:simpleType>
    </xsd:element>
    <xsd:element name="i97195ef2ac04be4802cb72747954982" ma:index="20" nillable="true" ma:taxonomy="true" ma:internalName="i97195ef2ac04be4802cb72747954982" ma:taxonomyFieldName="ENZCountry" ma:displayName="Country" ma:readOnly="false" ma:fieldId="{297195ef-2ac0-4be4-802c-b72747954982}" ma:taxonomyMulti="true" ma:sspId="8841a2e4-9660-4702-90f8-eaff47187233" ma:termSetId="151de816-ee7b-4103-b2a0-c3656fbfd226" ma:anchorId="00000000-0000-0000-0000-000000000000" ma:open="false" ma:isKeyword="false">
      <xsd:complexType>
        <xsd:sequence>
          <xsd:element ref="pc:Terms" minOccurs="0" maxOccurs="1"/>
        </xsd:sequence>
      </xsd:complexType>
    </xsd:element>
    <xsd:element name="m5527a7c684b44749bfb914d709bc3e7" ma:index="22" nillable="true" ma:taxonomy="true" ma:internalName="m5527a7c684b44749bfb914d709bc3e7" ma:taxonomyFieldName="Financial_x0020_Reporting_x0020_Activity" ma:displayName="Financial Reporting Activity" ma:readOnly="false" ma:fieldId="{65527a7c-684b-4474-9bfb-914d709bc3e7}" ma:sspId="8841a2e4-9660-4702-90f8-eaff47187233" ma:termSetId="26d8a312-5874-4e7d-a46b-809f62a4adaf" ma:anchorId="00000000-0000-0000-0000-000000000000" ma:open="false" ma:isKeyword="false">
      <xsd:complexType>
        <xsd:sequence>
          <xsd:element ref="pc:Terms" minOccurs="0" maxOccurs="1"/>
        </xsd:sequence>
      </xsd:complexType>
    </xsd:element>
    <xsd:element name="ee7c471fd65e4297a2a17f0975475300" ma:index="24" nillable="true" ma:taxonomy="true" ma:internalName="ee7c471fd65e4297a2a17f0975475300" ma:taxonomyFieldName="ENZGlobalRegion" ma:displayName="Global Region" ma:readOnly="false" ma:fieldId="{ee7c471f-d65e-4297-a2a1-7f0975475300}" ma:sspId="8841a2e4-9660-4702-90f8-eaff47187233" ma:termSetId="470a45cb-f221-4165-9ca4-afffd181bd7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hf6f8425742942ce996f03b8a46e85bc xmlns="f29a2f10-a5db-4e09-b9c5-62a791749201">
      <Terms xmlns="http://schemas.microsoft.com/office/infopath/2007/PartnerControls"/>
    </hf6f8425742942ce996f03b8a46e85bc>
    <m5527a7c684b44749bfb914d709bc3e7 xmlns="f29a2f10-a5db-4e09-b9c5-62a791749201">
      <Terms xmlns="http://schemas.microsoft.com/office/infopath/2007/PartnerControls"/>
    </m5527a7c684b44749bfb914d709bc3e7>
    <i97195ef2ac04be4802cb72747954982 xmlns="f29a2f10-a5db-4e09-b9c5-62a791749201">
      <Terms xmlns="http://schemas.microsoft.com/office/infopath/2007/PartnerControls"/>
    </i97195ef2ac04be4802cb72747954982>
    <ENZCompliance xmlns="f29a2f10-a5db-4e09-b9c5-62a791749201">false</ENZCompliance>
    <ENZAudience xmlns="f29a2f10-a5db-4e09-b9c5-62a791749201" xsi:nil="true"/>
    <TaxKeywordTaxHTField xmlns="f29a2f10-a5db-4e09-b9c5-62a791749201">
      <Terms xmlns="http://schemas.microsoft.com/office/infopath/2007/PartnerControls"/>
    </TaxKeywordTaxHTField>
    <C3TopicNote xmlns="f29a2f10-a5db-4e09-b9c5-62a791749201">
      <Terms xmlns="http://schemas.microsoft.com/office/infopath/2007/PartnerControls">
        <TermInfo xmlns="http://schemas.microsoft.com/office/infopath/2007/PartnerControls">
          <TermName xmlns="http://schemas.microsoft.com/office/infopath/2007/PartnerControls">CE Expenses</TermName>
          <TermId xmlns="http://schemas.microsoft.com/office/infopath/2007/PartnerControls">d970ab78-8c14-4757-a5bb-a6189f86cae2</TermId>
        </TermInfo>
      </Terms>
    </C3TopicNote>
    <ee7c471fd65e4297a2a17f0975475300 xmlns="f29a2f10-a5db-4e09-b9c5-62a791749201">
      <Terms xmlns="http://schemas.microsoft.com/office/infopath/2007/PartnerControls"/>
    </ee7c471fd65e4297a2a17f0975475300>
    <TaxCatchAll xmlns="f29a2f10-a5db-4e09-b9c5-62a791749201">
      <Value>1968</Value>
      <Value>141</Value>
    </TaxCatchAll>
    <C3FinancialYearNote xmlns="f29a2f10-a5db-4e09-b9c5-62a791749201">
      <Terms xmlns="http://schemas.microsoft.com/office/infopath/2007/PartnerControls">
        <TermInfo xmlns="http://schemas.microsoft.com/office/infopath/2007/PartnerControls">
          <TermName xmlns="http://schemas.microsoft.com/office/infopath/2007/PartnerControls">FY19/20</TermName>
          <TermId xmlns="http://schemas.microsoft.com/office/infopath/2007/PartnerControls">7b76373c-69d2-4ed0-850a-55a5391699f0</TermId>
        </TermInfo>
      </Terms>
    </C3FinancialYearNote>
  </documentManagement>
</p:properties>
</file>

<file path=customXml/itemProps1.xml><?xml version="1.0" encoding="utf-8"?>
<ds:datastoreItem xmlns:ds="http://schemas.openxmlformats.org/officeDocument/2006/customXml" ds:itemID="{A01E07CB-0493-46AD-8928-AEC534FCAA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9a2f10-a5db-4e09-b9c5-62a7917492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F579D7F4-D0D7-4BCB-BBEA-E7C37A64913E}">
  <ds:schemaRefs>
    <ds:schemaRef ds:uri="http://purl.org/dc/terms/"/>
    <ds:schemaRef ds:uri="http://purl.org/dc/elements/1.1/"/>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f29a2f10-a5db-4e09-b9c5-62a79174920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 Gifts Benefits Expenses Disclosure 2019/20</dc:title>
  <dc:subject/>
  <dc:creator>mortensenm</dc:creator>
  <cp:keywords/>
  <dc:description>Version 7 - for review by SIT - ready 2/10/18</dc:description>
  <cp:lastModifiedBy>Emily Yao</cp:lastModifiedBy>
  <cp:revision/>
  <dcterms:created xsi:type="dcterms:W3CDTF">2010-10-17T20:59:02Z</dcterms:created>
  <dcterms:modified xsi:type="dcterms:W3CDTF">2020-07-22T02:02:12Z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0x010100F7BF08508B97ED4B93757094D26869F11C00A81E714A3360484B9D3C41DB0EC03133</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TaxKeyword">
    <vt:lpwstr/>
  </property>
  <property fmtid="{D5CDD505-2E9C-101B-9397-08002B2CF9AE}" pid="12" name="ENZMonth">
    <vt:lpwstr/>
  </property>
  <property fmtid="{D5CDD505-2E9C-101B-9397-08002B2CF9AE}" pid="13" name="Financial Reporting Activity">
    <vt:lpwstr/>
  </property>
  <property fmtid="{D5CDD505-2E9C-101B-9397-08002B2CF9AE}" pid="14" name="C3FinancialYear">
    <vt:lpwstr>1968;#FY19/20|7b76373c-69d2-4ed0-850a-55a5391699f0</vt:lpwstr>
  </property>
  <property fmtid="{D5CDD505-2E9C-101B-9397-08002B2CF9AE}" pid="15" name="ENZCountry">
    <vt:lpwstr/>
  </property>
  <property fmtid="{D5CDD505-2E9C-101B-9397-08002B2CF9AE}" pid="16" name="C3Topic">
    <vt:lpwstr>141;#CE Expenses|d970ab78-8c14-4757-a5bb-a6189f86cae2</vt:lpwstr>
  </property>
  <property fmtid="{D5CDD505-2E9C-101B-9397-08002B2CF9AE}" pid="17" name="ENZGlobalRegion">
    <vt:lpwstr/>
  </property>
</Properties>
</file>